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U:\Knowledge Exchange\Webinars\2019-20 Winter Webinars\03 Business Basics for Beginning Farmers\"/>
    </mc:Choice>
  </mc:AlternateContent>
  <xr:revisionPtr revIDLastSave="0" documentId="13_ncr:1_{9F5C6D55-257E-4245-8C7A-29625753AC16}" xr6:coauthVersionLast="41" xr6:coauthVersionMax="41" xr10:uidLastSave="{00000000-0000-0000-0000-000000000000}"/>
  <bookViews>
    <workbookView xWindow="-120" yWindow="-120" windowWidth="22140" windowHeight="13740" xr2:uid="{00000000-000D-0000-FFFF-FFFF00000000}"/>
  </bookViews>
  <sheets>
    <sheet name="Instructions" sheetId="2" r:id="rId1"/>
    <sheet name="Budget Spreadsheet" sheetId="1" r:id="rId2"/>
    <sheet name="Actual Spreadsheet"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s>
  <definedNames>
    <definedName name="_xlnm.Print_Area" localSheetId="1">'Budget Spreadsheet'!$A$1:$O$90</definedName>
    <definedName name="_xlnm.Print_Titles" localSheetId="1">'Budget Spreadsheet'!$3:$4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83" i="1" l="1"/>
  <c r="L83" i="1"/>
  <c r="K83" i="1"/>
  <c r="J83" i="1"/>
  <c r="I83" i="1"/>
  <c r="H83" i="1"/>
  <c r="G83" i="1"/>
  <c r="F83" i="1"/>
  <c r="E83" i="1"/>
  <c r="D83" i="1"/>
  <c r="C83" i="1"/>
  <c r="B83" i="1"/>
  <c r="N83" i="1" s="1"/>
  <c r="N80" i="1"/>
  <c r="N79" i="1"/>
  <c r="C54" i="1"/>
  <c r="N56" i="1"/>
  <c r="K18" i="1"/>
  <c r="J18" i="1"/>
  <c r="H18" i="1"/>
  <c r="N18" i="1" s="1"/>
  <c r="K27" i="1"/>
  <c r="K31" i="1" s="1"/>
  <c r="K38" i="1" s="1"/>
  <c r="J27" i="1"/>
  <c r="I27" i="1"/>
  <c r="H27" i="1"/>
  <c r="G27" i="1"/>
  <c r="N27" i="1" s="1"/>
  <c r="F27" i="1"/>
  <c r="E27" i="1"/>
  <c r="K26" i="1"/>
  <c r="J26" i="1"/>
  <c r="N26" i="1" s="1"/>
  <c r="I26" i="1"/>
  <c r="H26" i="1"/>
  <c r="K25" i="1"/>
  <c r="J25" i="1"/>
  <c r="I25" i="1"/>
  <c r="H25" i="1"/>
  <c r="G25" i="1"/>
  <c r="F25" i="1"/>
  <c r="F31" i="1" s="1"/>
  <c r="F38" i="1" s="1"/>
  <c r="E25" i="1"/>
  <c r="D25" i="1"/>
  <c r="D31" i="1"/>
  <c r="C25" i="1"/>
  <c r="C31" i="1" s="1"/>
  <c r="B25" i="1"/>
  <c r="B31" i="1"/>
  <c r="M25" i="1"/>
  <c r="M31" i="1" s="1"/>
  <c r="M38" i="1" s="1"/>
  <c r="L25" i="1"/>
  <c r="L31" i="1"/>
  <c r="N24" i="1"/>
  <c r="K17" i="1"/>
  <c r="J17" i="1"/>
  <c r="I17" i="1"/>
  <c r="H17" i="1"/>
  <c r="G10" i="1"/>
  <c r="G26" i="1" s="1"/>
  <c r="F35" i="1"/>
  <c r="G35" i="1"/>
  <c r="H35" i="1"/>
  <c r="I35" i="1"/>
  <c r="J35" i="1"/>
  <c r="K35" i="1"/>
  <c r="L35" i="1"/>
  <c r="M35" i="1"/>
  <c r="B35" i="1"/>
  <c r="N35" i="1" s="1"/>
  <c r="C35" i="1"/>
  <c r="D35" i="1"/>
  <c r="E35" i="1"/>
  <c r="N45" i="1"/>
  <c r="D54" i="1"/>
  <c r="E54" i="1"/>
  <c r="F54" i="1"/>
  <c r="G54" i="1"/>
  <c r="H54" i="1"/>
  <c r="I54" i="1"/>
  <c r="J54" i="1"/>
  <c r="K54" i="1"/>
  <c r="L54" i="1"/>
  <c r="M54" i="1"/>
  <c r="N70" i="1"/>
  <c r="N32" i="1"/>
  <c r="B49" i="1"/>
  <c r="K36" i="1"/>
  <c r="K37" i="1"/>
  <c r="H36" i="1"/>
  <c r="H37" i="1" s="1"/>
  <c r="H38" i="1" s="1"/>
  <c r="H41" i="1" s="1"/>
  <c r="I36" i="1"/>
  <c r="I37" i="1"/>
  <c r="I38" i="1" s="1"/>
  <c r="J36" i="1"/>
  <c r="J37" i="1" s="1"/>
  <c r="G36" i="1"/>
  <c r="N46" i="1"/>
  <c r="M16" i="1"/>
  <c r="M21" i="1" s="1"/>
  <c r="L16" i="1"/>
  <c r="L21" i="1"/>
  <c r="L41" i="1" s="1"/>
  <c r="K16" i="1"/>
  <c r="K21" i="1" s="1"/>
  <c r="J16" i="1"/>
  <c r="I16" i="1"/>
  <c r="H16" i="1"/>
  <c r="H21" i="1" s="1"/>
  <c r="H40" i="1" s="1"/>
  <c r="G16" i="1"/>
  <c r="F16" i="1"/>
  <c r="F21" i="1" s="1"/>
  <c r="E16" i="1"/>
  <c r="E21" i="1"/>
  <c r="E40" i="1" s="1"/>
  <c r="D16" i="1"/>
  <c r="D21" i="1"/>
  <c r="C16" i="1"/>
  <c r="C21" i="1"/>
  <c r="C40" i="1" s="1"/>
  <c r="B16" i="1"/>
  <c r="N6" i="3"/>
  <c r="N7" i="3"/>
  <c r="N8" i="3"/>
  <c r="N10" i="3"/>
  <c r="N11" i="3"/>
  <c r="B16" i="3"/>
  <c r="B23" i="3" s="1"/>
  <c r="N16" i="3"/>
  <c r="N17" i="3"/>
  <c r="N18" i="3"/>
  <c r="N19" i="3"/>
  <c r="N20" i="3"/>
  <c r="N21" i="3"/>
  <c r="O21" i="3"/>
  <c r="N22" i="3"/>
  <c r="C23" i="3"/>
  <c r="D23" i="3"/>
  <c r="E23" i="3"/>
  <c r="F23" i="3"/>
  <c r="G23" i="3"/>
  <c r="H23" i="3"/>
  <c r="I23" i="3"/>
  <c r="J23" i="3"/>
  <c r="K23" i="3"/>
  <c r="L23" i="3"/>
  <c r="M23" i="3"/>
  <c r="N26" i="3"/>
  <c r="N27" i="3"/>
  <c r="O27" i="3"/>
  <c r="N28" i="3"/>
  <c r="N29" i="3"/>
  <c r="N30" i="3"/>
  <c r="O30" i="3" s="1"/>
  <c r="B31" i="3"/>
  <c r="C31" i="3"/>
  <c r="D31" i="3"/>
  <c r="D61" i="3" s="1"/>
  <c r="E31" i="3"/>
  <c r="F31" i="3"/>
  <c r="G31" i="3"/>
  <c r="H31" i="3"/>
  <c r="I31" i="3"/>
  <c r="J31" i="3"/>
  <c r="K31" i="3"/>
  <c r="L31" i="3"/>
  <c r="L61" i="3" s="1"/>
  <c r="M31" i="3"/>
  <c r="N33" i="3"/>
  <c r="N34" i="3"/>
  <c r="O34" i="3"/>
  <c r="B35" i="3"/>
  <c r="C35" i="3"/>
  <c r="D35" i="3"/>
  <c r="E35" i="3"/>
  <c r="E61" i="3" s="1"/>
  <c r="F35" i="3"/>
  <c r="G35" i="3"/>
  <c r="H35" i="3"/>
  <c r="I35" i="3"/>
  <c r="I61" i="3" s="1"/>
  <c r="I62" i="3" s="1"/>
  <c r="J35" i="3"/>
  <c r="K35" i="3"/>
  <c r="L35" i="3"/>
  <c r="M35" i="3"/>
  <c r="M61" i="3" s="1"/>
  <c r="N37" i="3"/>
  <c r="N38" i="3"/>
  <c r="O38" i="3" s="1"/>
  <c r="N39" i="3"/>
  <c r="N40" i="3"/>
  <c r="N41" i="3"/>
  <c r="N42" i="3"/>
  <c r="N43" i="3"/>
  <c r="O43" i="3"/>
  <c r="N44" i="3"/>
  <c r="N45" i="3"/>
  <c r="B46" i="3"/>
  <c r="C46" i="3"/>
  <c r="D46" i="3"/>
  <c r="E46" i="3"/>
  <c r="F46" i="3"/>
  <c r="G46" i="3"/>
  <c r="H46" i="3"/>
  <c r="I46" i="3"/>
  <c r="J46" i="3"/>
  <c r="K46" i="3"/>
  <c r="L46" i="3"/>
  <c r="M46" i="3"/>
  <c r="N46" i="3"/>
  <c r="O46" i="3" s="1"/>
  <c r="N48" i="3"/>
  <c r="N49" i="3"/>
  <c r="B50" i="3"/>
  <c r="C50" i="3"/>
  <c r="D50" i="3"/>
  <c r="E50" i="3"/>
  <c r="F50" i="3"/>
  <c r="G50" i="3"/>
  <c r="H50" i="3"/>
  <c r="I50" i="3"/>
  <c r="J50" i="3"/>
  <c r="K50" i="3"/>
  <c r="L50" i="3"/>
  <c r="M50" i="3"/>
  <c r="N55" i="3"/>
  <c r="N56" i="3"/>
  <c r="N57" i="3"/>
  <c r="O57" i="3" s="1"/>
  <c r="N58" i="3"/>
  <c r="B59" i="3"/>
  <c r="C59" i="3"/>
  <c r="D59" i="3"/>
  <c r="E59" i="3"/>
  <c r="F59" i="3"/>
  <c r="G59" i="3"/>
  <c r="H59" i="3"/>
  <c r="I59" i="3"/>
  <c r="J59" i="3"/>
  <c r="K59" i="3"/>
  <c r="L59" i="3"/>
  <c r="M59" i="3"/>
  <c r="C61" i="3"/>
  <c r="G61" i="3"/>
  <c r="H61" i="3"/>
  <c r="K61" i="3"/>
  <c r="E62" i="3"/>
  <c r="E63" i="3" s="1"/>
  <c r="M62" i="3"/>
  <c r="M63" i="3" s="1"/>
  <c r="N65" i="3"/>
  <c r="O65" i="3" s="1"/>
  <c r="N66" i="3"/>
  <c r="N67" i="3"/>
  <c r="O67" i="3"/>
  <c r="N68" i="3"/>
  <c r="N69" i="3"/>
  <c r="N70" i="3"/>
  <c r="N71" i="3"/>
  <c r="N72" i="3"/>
  <c r="B73" i="3"/>
  <c r="C73" i="3"/>
  <c r="D73" i="3"/>
  <c r="E73" i="3"/>
  <c r="F73" i="3"/>
  <c r="G73" i="3"/>
  <c r="H73" i="3"/>
  <c r="I73" i="3"/>
  <c r="J73" i="3"/>
  <c r="K73" i="3"/>
  <c r="L73" i="3"/>
  <c r="M73" i="3"/>
  <c r="N73" i="3"/>
  <c r="O73" i="3" s="1"/>
  <c r="N79" i="3"/>
  <c r="N81" i="3"/>
  <c r="N82" i="3"/>
  <c r="N83" i="3"/>
  <c r="N84" i="3"/>
  <c r="N85" i="3"/>
  <c r="N86" i="3"/>
  <c r="O86" i="3"/>
  <c r="N87" i="3"/>
  <c r="B88" i="3"/>
  <c r="C88" i="3"/>
  <c r="C90" i="3" s="1"/>
  <c r="D88" i="3"/>
  <c r="D90" i="3" s="1"/>
  <c r="E88" i="3"/>
  <c r="F88" i="3"/>
  <c r="G88" i="3"/>
  <c r="G90" i="3" s="1"/>
  <c r="H88" i="3"/>
  <c r="H90" i="3" s="1"/>
  <c r="I88" i="3"/>
  <c r="J88" i="3"/>
  <c r="K88" i="3"/>
  <c r="K90" i="3" s="1"/>
  <c r="L88" i="3"/>
  <c r="L90" i="3" s="1"/>
  <c r="M88" i="3"/>
  <c r="B90" i="3"/>
  <c r="E90" i="3"/>
  <c r="F90" i="3"/>
  <c r="I90" i="3"/>
  <c r="J90" i="3"/>
  <c r="M90" i="3"/>
  <c r="N95" i="3"/>
  <c r="N96" i="3"/>
  <c r="N97" i="3"/>
  <c r="O97" i="3" s="1"/>
  <c r="N98" i="3"/>
  <c r="N99" i="3"/>
  <c r="N100" i="3"/>
  <c r="B101" i="3"/>
  <c r="C101" i="3"/>
  <c r="D101" i="3"/>
  <c r="E101" i="3"/>
  <c r="F101" i="3"/>
  <c r="G101" i="3"/>
  <c r="H101" i="3"/>
  <c r="I101" i="3"/>
  <c r="J101" i="3"/>
  <c r="K101" i="3"/>
  <c r="L101" i="3"/>
  <c r="M101" i="3"/>
  <c r="N101" i="3"/>
  <c r="N5" i="1"/>
  <c r="N11" i="1"/>
  <c r="N19" i="1"/>
  <c r="N20" i="1"/>
  <c r="N28" i="1"/>
  <c r="N29" i="1"/>
  <c r="N30" i="1"/>
  <c r="N33" i="1"/>
  <c r="N34" i="1"/>
  <c r="N47" i="1"/>
  <c r="N48" i="1"/>
  <c r="N50" i="1"/>
  <c r="N51" i="1"/>
  <c r="N52" i="1"/>
  <c r="N53" i="1"/>
  <c r="N63" i="1"/>
  <c r="N65" i="1"/>
  <c r="N68" i="1"/>
  <c r="N69" i="1"/>
  <c r="N71" i="1"/>
  <c r="N72" i="1"/>
  <c r="N73" i="1"/>
  <c r="N74" i="1"/>
  <c r="N75" i="1"/>
  <c r="B76" i="1"/>
  <c r="C76" i="1"/>
  <c r="D76" i="1"/>
  <c r="E76" i="1"/>
  <c r="F76" i="1"/>
  <c r="G76" i="1"/>
  <c r="H76" i="1"/>
  <c r="I76" i="1"/>
  <c r="J76" i="1"/>
  <c r="K76" i="1"/>
  <c r="L76" i="1"/>
  <c r="M76" i="1"/>
  <c r="N81" i="1"/>
  <c r="N82" i="1"/>
  <c r="N7" i="1"/>
  <c r="E31" i="1"/>
  <c r="E38" i="1"/>
  <c r="I31" i="1"/>
  <c r="J31" i="1"/>
  <c r="J38" i="1" s="1"/>
  <c r="G17" i="1"/>
  <c r="N17" i="1"/>
  <c r="C38" i="1"/>
  <c r="C41" i="1" s="1"/>
  <c r="H31" i="1"/>
  <c r="N10" i="1"/>
  <c r="B21" i="1"/>
  <c r="J21" i="1"/>
  <c r="I21" i="1"/>
  <c r="I58" i="1" s="1"/>
  <c r="G18" i="1"/>
  <c r="N76" i="1"/>
  <c r="D38" i="1"/>
  <c r="D58" i="1" s="1"/>
  <c r="D85" i="1"/>
  <c r="G37" i="1"/>
  <c r="N25" i="1"/>
  <c r="L38" i="1"/>
  <c r="L58" i="1"/>
  <c r="L85" i="1" s="1"/>
  <c r="I85" i="1"/>
  <c r="M41" i="1"/>
  <c r="M58" i="1"/>
  <c r="M85" i="1"/>
  <c r="G21" i="1"/>
  <c r="I41" i="1"/>
  <c r="I40" i="1"/>
  <c r="L40" i="1"/>
  <c r="D61" i="1"/>
  <c r="D59" i="1"/>
  <c r="D41" i="1"/>
  <c r="D40" i="1"/>
  <c r="M40" i="1"/>
  <c r="M59" i="1"/>
  <c r="I59" i="1"/>
  <c r="M61" i="1"/>
  <c r="I61" i="1"/>
  <c r="L59" i="1"/>
  <c r="I63" i="3" l="1"/>
  <c r="I74" i="3"/>
  <c r="F40" i="1"/>
  <c r="F41" i="1"/>
  <c r="F58" i="1"/>
  <c r="N31" i="1"/>
  <c r="N38" i="1" s="1"/>
  <c r="K58" i="1"/>
  <c r="K41" i="1"/>
  <c r="K40" i="1"/>
  <c r="J58" i="1"/>
  <c r="J40" i="1"/>
  <c r="J41" i="1"/>
  <c r="O66" i="3"/>
  <c r="O68" i="3"/>
  <c r="O70" i="3"/>
  <c r="O72" i="3"/>
  <c r="H58" i="1"/>
  <c r="N36" i="1"/>
  <c r="O99" i="3"/>
  <c r="O96" i="3"/>
  <c r="O83" i="3"/>
  <c r="O79" i="3"/>
  <c r="M74" i="3"/>
  <c r="E74" i="3"/>
  <c r="O69" i="3"/>
  <c r="N59" i="3"/>
  <c r="O59" i="3" s="1"/>
  <c r="O56" i="3"/>
  <c r="O49" i="3"/>
  <c r="N50" i="3"/>
  <c r="O50" i="3" s="1"/>
  <c r="O45" i="3"/>
  <c r="O40" i="3"/>
  <c r="O37" i="3"/>
  <c r="O29" i="3"/>
  <c r="L62" i="3"/>
  <c r="H62" i="3"/>
  <c r="D62" i="3"/>
  <c r="O18" i="3"/>
  <c r="N16" i="1"/>
  <c r="N21" i="1" s="1"/>
  <c r="O16" i="3"/>
  <c r="N23" i="3"/>
  <c r="O23" i="3" s="1"/>
  <c r="E58" i="1"/>
  <c r="C58" i="1"/>
  <c r="G31" i="1"/>
  <c r="G38" i="1" s="1"/>
  <c r="N37" i="1"/>
  <c r="E41" i="1"/>
  <c r="O101" i="3"/>
  <c r="O98" i="3"/>
  <c r="O85" i="3"/>
  <c r="O82" i="3"/>
  <c r="O71" i="3"/>
  <c r="O58" i="3"/>
  <c r="O48" i="3"/>
  <c r="O42" i="3"/>
  <c r="O39" i="3"/>
  <c r="O33" i="3"/>
  <c r="O26" i="3"/>
  <c r="N31" i="3"/>
  <c r="O31" i="3" s="1"/>
  <c r="K62" i="3"/>
  <c r="G62" i="3"/>
  <c r="C62" i="3"/>
  <c r="O20" i="3"/>
  <c r="O17" i="3"/>
  <c r="O81" i="3"/>
  <c r="N88" i="3"/>
  <c r="L61" i="1"/>
  <c r="B38" i="1"/>
  <c r="B41" i="1" s="1"/>
  <c r="O100" i="3"/>
  <c r="O95" i="3"/>
  <c r="O87" i="3"/>
  <c r="O84" i="3"/>
  <c r="O55" i="3"/>
  <c r="O44" i="3"/>
  <c r="O41" i="3"/>
  <c r="N35" i="3"/>
  <c r="O35" i="3" s="1"/>
  <c r="J61" i="3"/>
  <c r="J62" i="3" s="1"/>
  <c r="F61" i="3"/>
  <c r="F62" i="3" s="1"/>
  <c r="B61" i="3"/>
  <c r="O28" i="3"/>
  <c r="O22" i="3"/>
  <c r="O19" i="3"/>
  <c r="B54" i="1"/>
  <c r="N49" i="1"/>
  <c r="N54" i="1" s="1"/>
  <c r="O54" i="1" s="1"/>
  <c r="E61" i="1" l="1"/>
  <c r="E85" i="1"/>
  <c r="E59" i="1"/>
  <c r="J74" i="3"/>
  <c r="J63" i="3"/>
  <c r="C74" i="3"/>
  <c r="C63" i="3"/>
  <c r="D74" i="3"/>
  <c r="D63" i="3"/>
  <c r="E75" i="3"/>
  <c r="E77" i="3"/>
  <c r="E92" i="3" s="1"/>
  <c r="E103" i="3" s="1"/>
  <c r="F74" i="3"/>
  <c r="F63" i="3"/>
  <c r="H85" i="1"/>
  <c r="H59" i="1"/>
  <c r="H61" i="1"/>
  <c r="O38" i="1"/>
  <c r="N41" i="1"/>
  <c r="O41" i="1" s="1"/>
  <c r="B40" i="1"/>
  <c r="G74" i="3"/>
  <c r="G63" i="3"/>
  <c r="G58" i="1"/>
  <c r="G40" i="1"/>
  <c r="G41" i="1"/>
  <c r="H63" i="3"/>
  <c r="H74" i="3"/>
  <c r="M75" i="3"/>
  <c r="M77" i="3"/>
  <c r="M92" i="3" s="1"/>
  <c r="M103" i="3" s="1"/>
  <c r="B58" i="1"/>
  <c r="I75" i="3"/>
  <c r="I77" i="3"/>
  <c r="I92" i="3" s="1"/>
  <c r="I103" i="3" s="1"/>
  <c r="N90" i="3"/>
  <c r="O90" i="3" s="1"/>
  <c r="O88" i="3"/>
  <c r="J85" i="1"/>
  <c r="J59" i="1"/>
  <c r="J61" i="1"/>
  <c r="N61" i="3"/>
  <c r="O61" i="3" s="1"/>
  <c r="B62" i="3"/>
  <c r="K74" i="3"/>
  <c r="K63" i="3"/>
  <c r="C59" i="1"/>
  <c r="C61" i="1"/>
  <c r="C85" i="1"/>
  <c r="N40" i="1"/>
  <c r="O56" i="1"/>
  <c r="L74" i="3"/>
  <c r="L63" i="3"/>
  <c r="K61" i="1"/>
  <c r="K59" i="1"/>
  <c r="K85" i="1"/>
  <c r="F59" i="1"/>
  <c r="F85" i="1"/>
  <c r="F61" i="1"/>
  <c r="N58" i="1" l="1"/>
  <c r="N59" i="1" s="1"/>
  <c r="O59" i="1" s="1"/>
  <c r="B59" i="1"/>
  <c r="B85" i="1"/>
  <c r="B87" i="1" s="1"/>
  <c r="C86" i="1" s="1"/>
  <c r="C87" i="1" s="1"/>
  <c r="D86" i="1" s="1"/>
  <c r="D87" i="1" s="1"/>
  <c r="E86" i="1" s="1"/>
  <c r="E87" i="1" s="1"/>
  <c r="F86" i="1" s="1"/>
  <c r="F87" i="1" s="1"/>
  <c r="G86" i="1" s="1"/>
  <c r="B61" i="1"/>
  <c r="C77" i="3"/>
  <c r="C92" i="3" s="1"/>
  <c r="C103" i="3" s="1"/>
  <c r="C75" i="3"/>
  <c r="L75" i="3"/>
  <c r="L77" i="3"/>
  <c r="L92" i="3" s="1"/>
  <c r="L103" i="3" s="1"/>
  <c r="G61" i="1"/>
  <c r="G85" i="1"/>
  <c r="G59" i="1"/>
  <c r="G77" i="3"/>
  <c r="G92" i="3" s="1"/>
  <c r="G103" i="3" s="1"/>
  <c r="G75" i="3"/>
  <c r="F77" i="3"/>
  <c r="F92" i="3" s="1"/>
  <c r="F103" i="3" s="1"/>
  <c r="F75" i="3"/>
  <c r="B74" i="3"/>
  <c r="B63" i="3"/>
  <c r="N63" i="3" s="1"/>
  <c r="N62" i="3"/>
  <c r="O62" i="3" s="1"/>
  <c r="H75" i="3"/>
  <c r="H77" i="3"/>
  <c r="H92" i="3" s="1"/>
  <c r="H103" i="3" s="1"/>
  <c r="J77" i="3"/>
  <c r="J92" i="3" s="1"/>
  <c r="J103" i="3" s="1"/>
  <c r="J75" i="3"/>
  <c r="K77" i="3"/>
  <c r="K92" i="3" s="1"/>
  <c r="K103" i="3" s="1"/>
  <c r="K75" i="3"/>
  <c r="D75" i="3"/>
  <c r="D77" i="3"/>
  <c r="D92" i="3" s="1"/>
  <c r="D103" i="3" s="1"/>
  <c r="G87" i="1" l="1"/>
  <c r="H86" i="1" s="1"/>
  <c r="H87" i="1" s="1"/>
  <c r="I86" i="1" s="1"/>
  <c r="I87" i="1" s="1"/>
  <c r="J86" i="1" s="1"/>
  <c r="J87" i="1" s="1"/>
  <c r="K86" i="1" s="1"/>
  <c r="K87" i="1" s="1"/>
  <c r="L86" i="1" s="1"/>
  <c r="L87" i="1" s="1"/>
  <c r="M86" i="1" s="1"/>
  <c r="M87" i="1" s="1"/>
  <c r="N74" i="3"/>
  <c r="O74" i="3" s="1"/>
  <c r="B75" i="3"/>
  <c r="N75" i="3" s="1"/>
  <c r="B77" i="3"/>
  <c r="B92" i="3" l="1"/>
  <c r="N77" i="3"/>
  <c r="O77" i="3" s="1"/>
  <c r="N92" i="3" l="1"/>
  <c r="O92" i="3" s="1"/>
  <c r="B103" i="3"/>
  <c r="B106" i="3" l="1"/>
  <c r="B107" i="3" s="1"/>
  <c r="C105" i="3" s="1"/>
  <c r="C106" i="3" s="1"/>
  <c r="C107" i="3" s="1"/>
  <c r="D105" i="3" s="1"/>
  <c r="D106" i="3" s="1"/>
  <c r="D107" i="3" s="1"/>
  <c r="E105" i="3" s="1"/>
  <c r="E106" i="3" s="1"/>
  <c r="E107" i="3" s="1"/>
  <c r="F105" i="3" s="1"/>
  <c r="F106" i="3" s="1"/>
  <c r="F107" i="3" s="1"/>
  <c r="G105" i="3" s="1"/>
  <c r="G106" i="3" s="1"/>
  <c r="G107" i="3" s="1"/>
  <c r="H105" i="3" s="1"/>
  <c r="H106" i="3" s="1"/>
  <c r="H107" i="3" s="1"/>
  <c r="I105" i="3" s="1"/>
  <c r="I106" i="3" s="1"/>
  <c r="I107" i="3" s="1"/>
  <c r="J105" i="3" s="1"/>
  <c r="J106" i="3" s="1"/>
  <c r="J107" i="3" s="1"/>
  <c r="K105" i="3" s="1"/>
  <c r="K106" i="3" s="1"/>
  <c r="K107" i="3" s="1"/>
  <c r="L105" i="3" s="1"/>
  <c r="L106" i="3" s="1"/>
  <c r="L107" i="3" s="1"/>
  <c r="M105" i="3" s="1"/>
  <c r="M106" i="3" s="1"/>
  <c r="M107" i="3" s="1"/>
  <c r="N103" i="3"/>
  <c r="O103" i="3" s="1"/>
  <c r="N107" i="3" l="1"/>
  <c r="O107" i="3" s="1"/>
  <c r="N105" i="3"/>
  <c r="O10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Matteson, Gary</author>
  </authors>
  <commentList>
    <comment ref="K47" authorId="0" shapeId="0" xr:uid="{00000000-0006-0000-0100-000001000000}">
      <text>
        <r>
          <rPr>
            <b/>
            <sz val="9"/>
            <color indexed="81"/>
            <rFont val="Tahoma"/>
            <family val="2"/>
          </rPr>
          <t>Matteson, Gary:</t>
        </r>
        <r>
          <rPr>
            <sz val="9"/>
            <color indexed="81"/>
            <rFont val="Tahoma"/>
            <family val="2"/>
          </rPr>
          <t xml:space="preserve">
interest paid on rototiller loan; principal repayment is shown on line K86</t>
        </r>
      </text>
    </comment>
    <comment ref="A58" authorId="0" shapeId="0" xr:uid="{00000000-0006-0000-0100-000002000000}">
      <text>
        <r>
          <rPr>
            <b/>
            <sz val="9"/>
            <color indexed="81"/>
            <rFont val="Tahoma"/>
            <family val="2"/>
          </rPr>
          <t>Matteson, Gary:</t>
        </r>
        <r>
          <rPr>
            <sz val="9"/>
            <color indexed="81"/>
            <rFont val="Tahoma"/>
            <family val="2"/>
          </rPr>
          <t xml:space="preserve">
(Total Income- 
(Variable Costs
+Fixed Costs
+Owner Draw)
=Net Margin
</t>
        </r>
      </text>
    </comment>
    <comment ref="A78" authorId="0" shapeId="0" xr:uid="{00000000-0006-0000-0100-000003000000}">
      <text>
        <r>
          <rPr>
            <b/>
            <sz val="9"/>
            <color indexed="81"/>
            <rFont val="Tahoma"/>
            <family val="2"/>
          </rPr>
          <t>Matteson, Gary:</t>
        </r>
        <r>
          <rPr>
            <sz val="9"/>
            <color indexed="81"/>
            <rFont val="Tahoma"/>
            <family val="2"/>
          </rPr>
          <t xml:space="preserve">
enter sources of cash as positive numbers and uses of cash as negative numbers</t>
        </r>
      </text>
    </comment>
    <comment ref="B79" authorId="0" shapeId="0" xr:uid="{00000000-0006-0000-0100-000004000000}">
      <text>
        <r>
          <rPr>
            <b/>
            <sz val="9"/>
            <color indexed="81"/>
            <rFont val="Tahoma"/>
            <family val="2"/>
          </rPr>
          <t>Matteson, Gary:</t>
        </r>
        <r>
          <rPr>
            <sz val="9"/>
            <color indexed="81"/>
            <rFont val="Tahoma"/>
            <family val="2"/>
          </rPr>
          <t xml:space="preserve">
purchase of $5,000 rototiller and attachments
</t>
        </r>
      </text>
    </comment>
    <comment ref="B80" authorId="0" shapeId="0" xr:uid="{00000000-0006-0000-0100-000005000000}">
      <text>
        <r>
          <rPr>
            <b/>
            <sz val="9"/>
            <color indexed="81"/>
            <rFont val="Tahoma"/>
            <family val="2"/>
          </rPr>
          <t>Matteson, Gary:</t>
        </r>
        <r>
          <rPr>
            <sz val="9"/>
            <color indexed="81"/>
            <rFont val="Tahoma"/>
            <family val="2"/>
          </rPr>
          <t xml:space="preserve">
trade in of old rototiller for $500 credit towards purchase of new tiller</t>
        </r>
      </text>
    </comment>
    <comment ref="B81" authorId="0" shapeId="0" xr:uid="{00000000-0006-0000-0100-000006000000}">
      <text>
        <r>
          <rPr>
            <b/>
            <sz val="9"/>
            <color indexed="81"/>
            <rFont val="Tahoma"/>
            <family val="2"/>
          </rPr>
          <t>Matteson, Gary:</t>
        </r>
        <r>
          <rPr>
            <sz val="9"/>
            <color indexed="81"/>
            <rFont val="Tahoma"/>
            <family val="2"/>
          </rPr>
          <t xml:space="preserve">
borrow $4,500 to pay for rototiller so cash in checking account is not depleted too much.  Principal and interest of $4,680 will will be paid in October; note that interest is a fixed cost on line 49!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LEHRJ</author>
  </authors>
  <commentList>
    <comment ref="O93" authorId="0" shapeId="0" xr:uid="{00000000-0006-0000-0200-000001000000}">
      <text>
        <r>
          <rPr>
            <b/>
            <sz val="8"/>
            <color indexed="81"/>
            <rFont val="Tahoma"/>
            <family val="2"/>
          </rPr>
          <t>LEHRJ:</t>
        </r>
        <r>
          <rPr>
            <sz val="8"/>
            <color indexed="81"/>
            <rFont val="Tahoma"/>
            <family val="2"/>
          </rPr>
          <t xml:space="preserve">
</t>
        </r>
      </text>
    </comment>
  </commentList>
</comments>
</file>

<file path=xl/sharedStrings.xml><?xml version="1.0" encoding="utf-8"?>
<sst xmlns="http://schemas.openxmlformats.org/spreadsheetml/2006/main" count="259" uniqueCount="148">
  <si>
    <t>Jan</t>
  </si>
  <si>
    <t>Feb</t>
  </si>
  <si>
    <t>Mar</t>
  </si>
  <si>
    <t>Apr</t>
  </si>
  <si>
    <t>May</t>
  </si>
  <si>
    <t>Aug</t>
  </si>
  <si>
    <t>Oct</t>
  </si>
  <si>
    <t>Nov</t>
  </si>
  <si>
    <t>Dec</t>
  </si>
  <si>
    <t>TOTAL</t>
  </si>
  <si>
    <t>Calf sales</t>
  </si>
  <si>
    <t>Cull sales</t>
  </si>
  <si>
    <t>Other</t>
  </si>
  <si>
    <t>Total Labor</t>
  </si>
  <si>
    <t>Total Feed</t>
  </si>
  <si>
    <t>Custom Hire</t>
  </si>
  <si>
    <t>Supplies</t>
  </si>
  <si>
    <t>Breeding</t>
  </si>
  <si>
    <t>Bedding</t>
  </si>
  <si>
    <t>Total Livestock</t>
  </si>
  <si>
    <t xml:space="preserve">Seed </t>
  </si>
  <si>
    <t>Total Crop</t>
  </si>
  <si>
    <t>Interest</t>
  </si>
  <si>
    <t>Misc.</t>
  </si>
  <si>
    <t>Capital Payment</t>
  </si>
  <si>
    <t>Total Cash Required</t>
  </si>
  <si>
    <t># Cows Sold</t>
  </si>
  <si>
    <t># Cows Bought</t>
  </si>
  <si>
    <t>Government Pymts</t>
  </si>
  <si>
    <t>FC Dividend</t>
  </si>
  <si>
    <t>Fuel</t>
  </si>
  <si>
    <t>Fertilizer &amp; Chemicals</t>
  </si>
  <si>
    <t>Money Borrowed</t>
  </si>
  <si>
    <t>Capital Purchases</t>
  </si>
  <si>
    <t>Utilities</t>
  </si>
  <si>
    <t>Real Estate Taxes</t>
  </si>
  <si>
    <t>Hoof Trimming</t>
  </si>
  <si>
    <t>Insurance</t>
  </si>
  <si>
    <t>Payroll taxes</t>
  </si>
  <si>
    <t>Concentrate</t>
  </si>
  <si>
    <t>Roughage</t>
  </si>
  <si>
    <t>Dealer Payments</t>
  </si>
  <si>
    <t>Budget</t>
  </si>
  <si>
    <t>Employee Other</t>
  </si>
  <si>
    <t>Other Payments</t>
  </si>
  <si>
    <t xml:space="preserve">Other </t>
  </si>
  <si>
    <t>Vet</t>
  </si>
  <si>
    <t>Meds</t>
  </si>
  <si>
    <t>Misc</t>
  </si>
  <si>
    <t>Feed Sold</t>
  </si>
  <si>
    <t>Land Rent</t>
  </si>
  <si>
    <t>Machinery Rent</t>
  </si>
  <si>
    <t>"Worksheet Label"</t>
  </si>
  <si>
    <t>Pounds Milk Sold</t>
  </si>
  <si>
    <t xml:space="preserve">Average Cows In-Milk </t>
  </si>
  <si>
    <t>Average Total Cows</t>
  </si>
  <si>
    <t>Milk Income</t>
  </si>
  <si>
    <t>FarmStart Dairy Client</t>
  </si>
  <si>
    <t>FarmStart Payment</t>
  </si>
  <si>
    <t>FARM INCOME</t>
  </si>
  <si>
    <t>FARM EXPENSE</t>
  </si>
  <si>
    <t>Marketing Cost</t>
  </si>
  <si>
    <t>Total Marketing</t>
  </si>
  <si>
    <t>Total Income(TI)</t>
  </si>
  <si>
    <t>Total Variable Costs (VC)</t>
  </si>
  <si>
    <t>GROSS MARGIN (TI-VC)</t>
  </si>
  <si>
    <t>GROSS MARGIN %</t>
  </si>
  <si>
    <t>Total Fixed Costs (FC)</t>
  </si>
  <si>
    <t>NET MARGIN %</t>
  </si>
  <si>
    <t>NET MARGIN (TI-VC-FC)</t>
  </si>
  <si>
    <t>Total Funds Available (NM+Int)</t>
  </si>
  <si>
    <t>Family Living Expense</t>
  </si>
  <si>
    <t xml:space="preserve">Operations Cash Surplus/Deficit </t>
  </si>
  <si>
    <t>Other Sources/Uses of Cash</t>
  </si>
  <si>
    <t>Beginning Cash/Checking Balance</t>
  </si>
  <si>
    <t>FarmStart Funds</t>
  </si>
  <si>
    <t>Draw from Savings</t>
  </si>
  <si>
    <t>Capital Sales</t>
  </si>
  <si>
    <t>Total Scheduled Debt Payments</t>
  </si>
  <si>
    <t>Extra Principal Paid on Loans</t>
  </si>
  <si>
    <t>Operating Payment (Interest Only)</t>
  </si>
  <si>
    <t>Monthly Cash Flow</t>
  </si>
  <si>
    <t>Net Cash from Other Sources/Uses</t>
  </si>
  <si>
    <t>Ending Cash/Checking Balance</t>
  </si>
  <si>
    <t>Jun</t>
  </si>
  <si>
    <t>Jul</t>
  </si>
  <si>
    <t>Sep</t>
  </si>
  <si>
    <t>Per CWT</t>
  </si>
  <si>
    <t>Cumulative Cash Flow</t>
  </si>
  <si>
    <t>Actual</t>
  </si>
  <si>
    <t>Average Gross Milk Price</t>
  </si>
  <si>
    <t>Labor - Cash Wages</t>
  </si>
  <si>
    <t>Health Insurance</t>
  </si>
  <si>
    <t>Repairs</t>
  </si>
  <si>
    <t>FSA Mortgages</t>
  </si>
  <si>
    <t>FPFC Mortgage</t>
  </si>
  <si>
    <t>This spreadsheet is intended to help monitor cash flow on a monthly basis.   It was developed to be a tool to aid in your financial decision making.   Its basic format is a simple income statement that analyzes both your gross margin and net margin.   This gross/net margin concept allows you to make decisions on how best to allocate your resources (example, do you need to lower variable costs to improve profitability or do you need to add more units to make your fixed expense work more efficiently).  After the income statement portion, the spreadsheet is formatted to be a true cash flow worksheet and tracks all sources and uses of cash.   Each month the end result is a cumulative cash figure that should correspond to your checkbook balance.</t>
  </si>
  <si>
    <t>This worksheet has a budget tab and an actual tab.   The intent is that you begin with the budget tab and develop your business’s monthly budget.  This should be completed with your mentor.   Once this is complete, you now have a monitoring tool to measure progress throughout the year.</t>
  </si>
  <si>
    <t>The actual tab is where you will track all sources and uses of cash, similar to your checkbook.</t>
  </si>
  <si>
    <t>Successful managers compare their actual numbers against their budget and analyze differences, discuss the differences and react accordingly.</t>
  </si>
  <si>
    <t>As you complete the budget tab, remember:</t>
  </si>
  <si>
    <r>
      <t xml:space="preserve">               </t>
    </r>
    <r>
      <rPr>
        <sz val="12"/>
        <rFont val="Times New Roman"/>
        <family val="1"/>
      </rPr>
      <t>i.</t>
    </r>
    <r>
      <rPr>
        <sz val="7"/>
        <rFont val="Times New Roman"/>
        <family val="1"/>
      </rPr>
      <t xml:space="preserve">            </t>
    </r>
    <r>
      <rPr>
        <sz val="12"/>
        <rFont val="Times New Roman"/>
        <family val="1"/>
      </rPr>
      <t>There may be lag time between when the business starts and when income is received, thus your budget may have income ramping up over the first few months versus starting full speed on Day 1.</t>
    </r>
  </si>
  <si>
    <r>
      <t xml:space="preserve">             </t>
    </r>
    <r>
      <rPr>
        <sz val="12"/>
        <rFont val="Times New Roman"/>
        <family val="1"/>
      </rPr>
      <t>ii.</t>
    </r>
    <r>
      <rPr>
        <sz val="7"/>
        <rFont val="Times New Roman"/>
        <family val="1"/>
      </rPr>
      <t xml:space="preserve">            </t>
    </r>
    <r>
      <rPr>
        <sz val="12"/>
        <rFont val="Times New Roman"/>
        <family val="1"/>
      </rPr>
      <t>Some expenses are seasonal, some are paid quarterly or annually – make sure these are accurately estimated.</t>
    </r>
  </si>
  <si>
    <r>
      <t xml:space="preserve">            </t>
    </r>
    <r>
      <rPr>
        <sz val="12"/>
        <rFont val="Times New Roman"/>
        <family val="1"/>
      </rPr>
      <t>iii.</t>
    </r>
    <r>
      <rPr>
        <sz val="7"/>
        <rFont val="Times New Roman"/>
        <family val="1"/>
      </rPr>
      <t xml:space="preserve">            </t>
    </r>
    <r>
      <rPr>
        <sz val="12"/>
        <rFont val="Times New Roman"/>
        <family val="1"/>
      </rPr>
      <t>Determine what and how much your sources of credit are.  Example, FarmStart funds.   Budget these funds to fill the cash flow gaps.</t>
    </r>
  </si>
  <si>
    <t xml:space="preserve">This spreadsheet can be customized to meet the needs of your business.   You can change the chart of accounts to match your particular industry.   </t>
  </si>
  <si>
    <r>
      <t>BE CAREFUL</t>
    </r>
    <r>
      <rPr>
        <sz val="12"/>
        <rFont val="Times New Roman"/>
        <family val="1"/>
      </rPr>
      <t xml:space="preserve"> not to change the cells with formulas.   If any formula cells need changing, please consult your local Farm Credit office.</t>
    </r>
  </si>
  <si>
    <t>Good luck!</t>
  </si>
  <si>
    <t>Instructions</t>
  </si>
  <si>
    <t xml:space="preserve">Actual Cash Flow Spreadsheet for Year </t>
  </si>
  <si>
    <t>Overhead - Fixed Expenses</t>
  </si>
  <si>
    <t>Annually</t>
  </si>
  <si>
    <t>Off Farm Income</t>
  </si>
  <si>
    <t>Operating Payment</t>
  </si>
  <si>
    <t>Debt Services</t>
  </si>
  <si>
    <t xml:space="preserve">Price </t>
  </si>
  <si>
    <t>Full CSA Shares</t>
  </si>
  <si>
    <t>Half CSA Shares</t>
  </si>
  <si>
    <t>CSA</t>
  </si>
  <si>
    <t>Farmers Market</t>
  </si>
  <si>
    <t>Transportation</t>
  </si>
  <si>
    <t>Total Farmers Market</t>
  </si>
  <si>
    <t xml:space="preserve">Labor- Production </t>
  </si>
  <si>
    <t>Labor- Farmers Markets</t>
  </si>
  <si>
    <t>Purchases For Resale</t>
  </si>
  <si>
    <t>Vehicle Payment</t>
  </si>
  <si>
    <t>Days at Farmers Markets</t>
  </si>
  <si>
    <t>Acres in Production</t>
  </si>
  <si>
    <t>Vendor Fees</t>
  </si>
  <si>
    <t>Production FTE's required</t>
  </si>
  <si>
    <t>Owner's Health Insurance</t>
  </si>
  <si>
    <t>Marketing</t>
  </si>
  <si>
    <t>FarmStart Dividend</t>
  </si>
  <si>
    <t>Fruit sales</t>
  </si>
  <si>
    <t>Government Payments</t>
  </si>
  <si>
    <t>Total Fixed Costs (FC) or Overhead</t>
  </si>
  <si>
    <t>Cost of Goods Sold (COGS) or Variable Costs</t>
  </si>
  <si>
    <t>COGS or Total Variable Costs (VC)</t>
  </si>
  <si>
    <t>% of Sales</t>
  </si>
  <si>
    <t>Total Income(TI) or Total Sales</t>
  </si>
  <si>
    <t xml:space="preserve">GROSS MARGIN % </t>
  </si>
  <si>
    <r>
      <t xml:space="preserve">Owner Draw </t>
    </r>
    <r>
      <rPr>
        <i/>
        <sz val="11"/>
        <rFont val="Calibri"/>
        <family val="2"/>
      </rPr>
      <t>(salary)</t>
    </r>
  </si>
  <si>
    <t xml:space="preserve">NET MARGIN </t>
  </si>
  <si>
    <t>Simply Fresh Farm Budget Cash Flow Spreadsheet for Year 2016</t>
  </si>
  <si>
    <t>Funds repaid (loan payments)</t>
  </si>
  <si>
    <t>Funds borrowed (loans taken out)</t>
  </si>
  <si>
    <t>Equipment purchases</t>
  </si>
  <si>
    <t>Equipment sales</t>
  </si>
  <si>
    <t>download more info at:  www.farmbiztrainer.com/resources/groups/one-page-planning-suite/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</si>
</sst>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_(* #,##0_);_(* \(#,##0\);_(* &quot;-&quot;??_);_(@_)"/>
    <numFmt numFmtId="165" formatCode="0.0%"/>
  </numFmts>
  <fonts count="40" x14ac:knownFonts="1">
    <font>
      <sz val="10"/>
      <name val="Arial"/>
    </font>
    <font>
      <sz val="10"/>
      <name val="Arial"/>
      <family val="2"/>
    </font>
    <font>
      <sz val="10"/>
      <color indexed="8"/>
      <name val="Arial"/>
      <family val="2"/>
    </font>
    <font>
      <sz val="10"/>
      <name val="Arial"/>
      <family val="2"/>
    </font>
    <font>
      <b/>
      <sz val="10"/>
      <color indexed="8"/>
      <name val="Arial"/>
      <family val="2"/>
    </font>
    <font>
      <b/>
      <sz val="10"/>
      <name val="Arial"/>
      <family val="2"/>
    </font>
    <font>
      <b/>
      <sz val="10"/>
      <color indexed="8"/>
      <name val="Arial"/>
      <family val="2"/>
    </font>
    <font>
      <b/>
      <sz val="12"/>
      <color indexed="8"/>
      <name val="Arial"/>
      <family val="2"/>
    </font>
    <font>
      <b/>
      <sz val="12"/>
      <name val="Arial"/>
      <family val="2"/>
    </font>
    <font>
      <sz val="8"/>
      <name val="Arial"/>
      <family val="2"/>
    </font>
    <font>
      <sz val="8"/>
      <color indexed="81"/>
      <name val="Tahoma"/>
      <family val="2"/>
    </font>
    <font>
      <b/>
      <sz val="8"/>
      <color indexed="81"/>
      <name val="Tahoma"/>
      <family val="2"/>
    </font>
    <font>
      <sz val="12"/>
      <color indexed="8"/>
      <name val="Arial"/>
      <family val="2"/>
    </font>
    <font>
      <b/>
      <sz val="12"/>
      <color indexed="12"/>
      <name val="Arial"/>
      <family val="2"/>
    </font>
    <font>
      <sz val="12"/>
      <color indexed="12"/>
      <name val="Arial"/>
      <family val="2"/>
    </font>
    <font>
      <b/>
      <i/>
      <sz val="12"/>
      <color indexed="12"/>
      <name val="Arial"/>
      <family val="2"/>
    </font>
    <font>
      <sz val="12"/>
      <name val="Arial"/>
      <family val="2"/>
    </font>
    <font>
      <u val="singleAccounting"/>
      <sz val="12"/>
      <name val="Arial"/>
      <family val="2"/>
    </font>
    <font>
      <u val="singleAccounting"/>
      <sz val="12"/>
      <color indexed="12"/>
      <name val="Arial"/>
      <family val="2"/>
    </font>
    <font>
      <b/>
      <u val="singleAccounting"/>
      <sz val="12"/>
      <name val="Arial"/>
      <family val="2"/>
    </font>
    <font>
      <b/>
      <sz val="14"/>
      <name val="Times New Roman"/>
      <family val="1"/>
    </font>
    <font>
      <b/>
      <sz val="12"/>
      <name val="Times New Roman"/>
      <family val="1"/>
    </font>
    <font>
      <sz val="12"/>
      <name val="Times New Roman"/>
      <family val="1"/>
    </font>
    <font>
      <b/>
      <sz val="7"/>
      <name val="Times New Roman"/>
      <family val="1"/>
    </font>
    <font>
      <sz val="7"/>
      <name val="Times New Roman"/>
      <family val="1"/>
    </font>
    <font>
      <b/>
      <i/>
      <sz val="10"/>
      <name val="Arial"/>
      <family val="2"/>
    </font>
    <font>
      <i/>
      <sz val="11"/>
      <name val="Calibri"/>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0"/>
      <color theme="1"/>
      <name val="Arial"/>
      <family val="2"/>
    </font>
    <font>
      <b/>
      <sz val="10"/>
      <color theme="1"/>
      <name val="Arial"/>
      <family val="2"/>
    </font>
    <font>
      <b/>
      <i/>
      <sz val="10"/>
      <color theme="1"/>
      <name val="Arial"/>
      <family val="2"/>
    </font>
    <font>
      <b/>
      <sz val="12"/>
      <color rgb="FFFF0000"/>
      <name val="Arial"/>
      <family val="2"/>
    </font>
    <font>
      <i/>
      <sz val="16"/>
      <color rgb="FF000000"/>
      <name val="Tw Cen MT"/>
      <family val="2"/>
    </font>
  </fonts>
  <fills count="23">
    <fill>
      <patternFill patternType="none"/>
    </fill>
    <fill>
      <patternFill patternType="gray125"/>
    </fill>
    <fill>
      <patternFill patternType="solid">
        <fgColor indexed="13"/>
        <bgColor indexed="64"/>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5"/>
      </patternFill>
    </fill>
    <fill>
      <patternFill patternType="solid">
        <fgColor rgb="FF0070C0"/>
        <bgColor indexed="64"/>
      </patternFill>
    </fill>
    <fill>
      <patternFill patternType="solid">
        <fgColor rgb="FF00B0F0"/>
        <bgColor indexed="64"/>
      </patternFill>
    </fill>
    <fill>
      <patternFill patternType="solid">
        <fgColor theme="0"/>
        <bgColor indexed="64"/>
      </patternFill>
    </fill>
    <fill>
      <patternFill patternType="solid">
        <fgColor rgb="FF92D050"/>
        <bgColor indexed="64"/>
      </patternFill>
    </fill>
    <fill>
      <patternFill patternType="solid">
        <fgColor rgb="FF0086EA"/>
        <bgColor indexed="64"/>
      </patternFill>
    </fill>
    <fill>
      <patternFill patternType="solid">
        <fgColor rgb="FF72BFFE"/>
        <bgColor indexed="64"/>
      </patternFill>
    </fill>
    <fill>
      <patternFill patternType="solid">
        <fgColor rgb="FFFFFF00"/>
        <bgColor indexed="64"/>
      </patternFill>
    </fill>
    <fill>
      <patternFill patternType="solid">
        <fgColor theme="4" tint="0.79998168889431442"/>
        <bgColor indexed="65"/>
      </patternFill>
    </fill>
  </fills>
  <borders count="17">
    <border>
      <left/>
      <right/>
      <top/>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s>
  <cellStyleXfs count="19">
    <xf numFmtId="0" fontId="0" fillId="0" borderId="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4" fontId="1" fillId="15" borderId="0" applyBorder="0"/>
    <xf numFmtId="164" fontId="1" fillId="16" borderId="0" applyNumberFormat="0" applyBorder="0" applyAlignment="0"/>
    <xf numFmtId="0" fontId="29" fillId="22" borderId="0" applyNumberFormat="0" applyBorder="0" applyAlignment="0" applyProtection="0"/>
  </cellStyleXfs>
  <cellXfs count="271">
    <xf numFmtId="0" fontId="0" fillId="0" borderId="0" xfId="0"/>
    <xf numFmtId="164" fontId="2" fillId="0" borderId="0" xfId="13" applyNumberFormat="1" applyFont="1"/>
    <xf numFmtId="164" fontId="3" fillId="0" borderId="0" xfId="13" applyNumberFormat="1" applyFont="1"/>
    <xf numFmtId="164" fontId="5" fillId="0" borderId="0" xfId="13" applyNumberFormat="1" applyFont="1"/>
    <xf numFmtId="164" fontId="2" fillId="0" borderId="0" xfId="13" applyNumberFormat="1" applyFont="1" applyFill="1"/>
    <xf numFmtId="164" fontId="3" fillId="0" borderId="0" xfId="13" applyNumberFormat="1" applyFont="1" applyFill="1"/>
    <xf numFmtId="43" fontId="6" fillId="0" borderId="0" xfId="13" applyNumberFormat="1" applyFont="1" applyBorder="1" applyProtection="1"/>
    <xf numFmtId="164" fontId="2" fillId="0" borderId="0" xfId="13" applyNumberFormat="1" applyFont="1" applyFill="1" applyProtection="1"/>
    <xf numFmtId="43" fontId="2" fillId="0" borderId="0" xfId="13" applyNumberFormat="1" applyFont="1" applyFill="1" applyProtection="1"/>
    <xf numFmtId="164" fontId="2" fillId="0" borderId="0" xfId="13" applyNumberFormat="1" applyFont="1" applyProtection="1"/>
    <xf numFmtId="43" fontId="2" fillId="0" borderId="0" xfId="13" applyNumberFormat="1" applyFont="1" applyProtection="1"/>
    <xf numFmtId="164" fontId="7" fillId="0" borderId="0" xfId="13" applyNumberFormat="1" applyFont="1"/>
    <xf numFmtId="164" fontId="8" fillId="0" borderId="0" xfId="13" applyNumberFormat="1" applyFont="1"/>
    <xf numFmtId="164" fontId="7" fillId="2" borderId="0" xfId="13" applyNumberFormat="1" applyFont="1" applyFill="1"/>
    <xf numFmtId="164" fontId="5" fillId="0" borderId="1" xfId="13" applyNumberFormat="1" applyFont="1" applyBorder="1" applyProtection="1"/>
    <xf numFmtId="41" fontId="5" fillId="0" borderId="1" xfId="13" applyNumberFormat="1" applyFont="1" applyBorder="1" applyProtection="1"/>
    <xf numFmtId="164" fontId="12" fillId="0" borderId="0" xfId="13" applyNumberFormat="1" applyFont="1" applyProtection="1"/>
    <xf numFmtId="43" fontId="12" fillId="0" borderId="0" xfId="13" applyNumberFormat="1" applyFont="1" applyProtection="1"/>
    <xf numFmtId="164" fontId="12" fillId="0" borderId="0" xfId="13" applyNumberFormat="1" applyFont="1"/>
    <xf numFmtId="164" fontId="13" fillId="0" borderId="0" xfId="13" applyNumberFormat="1" applyFont="1" applyAlignment="1">
      <alignment horizontal="right"/>
    </xf>
    <xf numFmtId="164" fontId="14" fillId="0" borderId="2" xfId="13" applyNumberFormat="1" applyFont="1" applyBorder="1" applyProtection="1">
      <protection locked="0"/>
    </xf>
    <xf numFmtId="164" fontId="15" fillId="0" borderId="2" xfId="13" applyNumberFormat="1" applyFont="1" applyBorder="1" applyAlignment="1" applyProtection="1">
      <alignment horizontal="right"/>
      <protection locked="0"/>
    </xf>
    <xf numFmtId="164" fontId="13" fillId="0" borderId="3" xfId="13" applyNumberFormat="1" applyFont="1" applyBorder="1" applyAlignment="1" applyProtection="1">
      <alignment horizontal="right"/>
      <protection locked="0"/>
    </xf>
    <xf numFmtId="43" fontId="13" fillId="0" borderId="3" xfId="13" applyNumberFormat="1" applyFont="1" applyBorder="1" applyAlignment="1" applyProtection="1">
      <alignment horizontal="right"/>
      <protection locked="0"/>
    </xf>
    <xf numFmtId="164" fontId="12" fillId="0" borderId="0" xfId="13" applyNumberFormat="1" applyFont="1" applyProtection="1">
      <protection locked="0"/>
    </xf>
    <xf numFmtId="164" fontId="14" fillId="0" borderId="0" xfId="13" applyNumberFormat="1" applyFont="1" applyProtection="1">
      <protection locked="0"/>
    </xf>
    <xf numFmtId="164" fontId="16" fillId="0" borderId="1" xfId="13" applyNumberFormat="1" applyFont="1" applyBorder="1" applyProtection="1"/>
    <xf numFmtId="43" fontId="16" fillId="0" borderId="1" xfId="13" applyNumberFormat="1" applyFont="1" applyBorder="1" applyProtection="1"/>
    <xf numFmtId="2" fontId="14" fillId="0" borderId="0" xfId="14" applyNumberFormat="1" applyFont="1" applyProtection="1">
      <protection locked="0"/>
    </xf>
    <xf numFmtId="2" fontId="16" fillId="0" borderId="1" xfId="13" applyNumberFormat="1" applyFont="1" applyBorder="1" applyProtection="1"/>
    <xf numFmtId="164" fontId="7" fillId="0" borderId="0" xfId="13" applyNumberFormat="1" applyFont="1" applyAlignment="1" applyProtection="1">
      <alignment horizontal="left"/>
      <protection locked="0"/>
    </xf>
    <xf numFmtId="44" fontId="14" fillId="0" borderId="0" xfId="14" applyFont="1" applyProtection="1">
      <protection locked="0"/>
    </xf>
    <xf numFmtId="164" fontId="7" fillId="0" borderId="4" xfId="13" applyNumberFormat="1" applyFont="1" applyBorder="1" applyAlignment="1">
      <alignment horizontal="right"/>
    </xf>
    <xf numFmtId="164" fontId="8" fillId="0" borderId="4" xfId="13" applyNumberFormat="1" applyFont="1" applyBorder="1"/>
    <xf numFmtId="164" fontId="8" fillId="0" borderId="5" xfId="13" applyNumberFormat="1" applyFont="1" applyBorder="1" applyProtection="1"/>
    <xf numFmtId="43" fontId="8" fillId="0" borderId="5" xfId="13" applyNumberFormat="1" applyFont="1" applyBorder="1" applyProtection="1"/>
    <xf numFmtId="43" fontId="8" fillId="0" borderId="6" xfId="13" applyNumberFormat="1" applyFont="1" applyBorder="1" applyProtection="1"/>
    <xf numFmtId="164" fontId="16" fillId="0" borderId="0" xfId="13" applyNumberFormat="1" applyFont="1"/>
    <xf numFmtId="164" fontId="8" fillId="0" borderId="1" xfId="13" applyNumberFormat="1" applyFont="1" applyBorder="1" applyProtection="1"/>
    <xf numFmtId="43" fontId="8" fillId="0" borderId="1" xfId="13" applyNumberFormat="1" applyFont="1" applyBorder="1" applyProtection="1"/>
    <xf numFmtId="164" fontId="7" fillId="0" borderId="0" xfId="13" applyNumberFormat="1" applyFont="1" applyAlignment="1">
      <alignment horizontal="left"/>
    </xf>
    <xf numFmtId="164" fontId="12" fillId="0" borderId="0" xfId="13" quotePrefix="1" applyNumberFormat="1" applyFont="1" applyProtection="1">
      <protection locked="0"/>
    </xf>
    <xf numFmtId="164" fontId="17" fillId="0" borderId="1" xfId="13" applyNumberFormat="1" applyFont="1" applyBorder="1" applyProtection="1"/>
    <xf numFmtId="43" fontId="17" fillId="0" borderId="1" xfId="13" applyNumberFormat="1" applyFont="1" applyBorder="1" applyProtection="1"/>
    <xf numFmtId="164" fontId="7" fillId="0" borderId="0" xfId="13" applyNumberFormat="1" applyFont="1" applyBorder="1" applyAlignment="1">
      <alignment horizontal="right"/>
    </xf>
    <xf numFmtId="164" fontId="8" fillId="0" borderId="0" xfId="13" applyNumberFormat="1" applyFont="1" applyBorder="1" applyAlignment="1">
      <alignment horizontal="right"/>
    </xf>
    <xf numFmtId="164" fontId="12" fillId="0" borderId="0" xfId="13" applyNumberFormat="1" applyFont="1" applyBorder="1" applyAlignment="1">
      <alignment horizontal="left"/>
    </xf>
    <xf numFmtId="164" fontId="14" fillId="0" borderId="0" xfId="13" applyNumberFormat="1" applyFont="1" applyBorder="1" applyAlignment="1">
      <alignment horizontal="right"/>
    </xf>
    <xf numFmtId="164" fontId="18" fillId="0" borderId="0" xfId="13" applyNumberFormat="1" applyFont="1" applyProtection="1">
      <protection locked="0"/>
    </xf>
    <xf numFmtId="164" fontId="7" fillId="0" borderId="0" xfId="13" applyNumberFormat="1" applyFont="1" applyAlignment="1">
      <alignment horizontal="right"/>
    </xf>
    <xf numFmtId="164" fontId="8" fillId="0" borderId="0" xfId="13" applyNumberFormat="1" applyFont="1" applyAlignment="1">
      <alignment horizontal="right"/>
    </xf>
    <xf numFmtId="164" fontId="12" fillId="0" borderId="0" xfId="13" applyNumberFormat="1" applyFont="1" applyAlignment="1">
      <alignment horizontal="left"/>
    </xf>
    <xf numFmtId="164" fontId="14" fillId="0" borderId="0" xfId="13" applyNumberFormat="1" applyFont="1" applyAlignment="1">
      <alignment horizontal="right"/>
    </xf>
    <xf numFmtId="164" fontId="16" fillId="0" borderId="1" xfId="13" applyNumberFormat="1" applyFont="1" applyBorder="1" applyAlignment="1" applyProtection="1">
      <alignment horizontal="right"/>
    </xf>
    <xf numFmtId="164" fontId="17" fillId="0" borderId="1" xfId="13" applyNumberFormat="1" applyFont="1" applyBorder="1" applyAlignment="1" applyProtection="1">
      <alignment horizontal="right"/>
    </xf>
    <xf numFmtId="164" fontId="7" fillId="0" borderId="0" xfId="13" applyNumberFormat="1" applyFont="1" applyAlignment="1" applyProtection="1">
      <alignment horizontal="right"/>
      <protection locked="0"/>
    </xf>
    <xf numFmtId="164" fontId="8" fillId="0" borderId="0" xfId="0" applyNumberFormat="1" applyFont="1"/>
    <xf numFmtId="164" fontId="8" fillId="0" borderId="2" xfId="13" applyNumberFormat="1" applyFont="1" applyBorder="1"/>
    <xf numFmtId="164" fontId="8" fillId="2" borderId="0" xfId="0" applyNumberFormat="1" applyFont="1" applyFill="1"/>
    <xf numFmtId="164" fontId="8" fillId="2" borderId="1" xfId="13" applyNumberFormat="1" applyFont="1" applyFill="1" applyBorder="1" applyProtection="1"/>
    <xf numFmtId="165" fontId="8" fillId="0" borderId="0" xfId="0" applyNumberFormat="1" applyFont="1"/>
    <xf numFmtId="164" fontId="12" fillId="0" borderId="0" xfId="13" applyNumberFormat="1" applyFont="1" applyAlignment="1" applyProtection="1">
      <alignment horizontal="left"/>
      <protection locked="0"/>
    </xf>
    <xf numFmtId="164" fontId="14" fillId="0" borderId="0" xfId="0" applyNumberFormat="1" applyFont="1"/>
    <xf numFmtId="164" fontId="8" fillId="2" borderId="0" xfId="13" applyNumberFormat="1" applyFont="1" applyFill="1" applyAlignment="1">
      <alignment horizontal="right"/>
    </xf>
    <xf numFmtId="165" fontId="8" fillId="0" borderId="0" xfId="13" applyNumberFormat="1" applyFont="1" applyAlignment="1">
      <alignment horizontal="right"/>
    </xf>
    <xf numFmtId="164" fontId="7" fillId="0" borderId="0" xfId="13" applyNumberFormat="1" applyFont="1" applyBorder="1"/>
    <xf numFmtId="164" fontId="8" fillId="0" borderId="0" xfId="13" applyNumberFormat="1" applyFont="1" applyBorder="1"/>
    <xf numFmtId="164" fontId="8" fillId="0" borderId="1" xfId="13" applyNumberFormat="1" applyFont="1" applyBorder="1"/>
    <xf numFmtId="164" fontId="19" fillId="0" borderId="1" xfId="13" applyNumberFormat="1" applyFont="1" applyBorder="1" applyProtection="1"/>
    <xf numFmtId="43" fontId="19" fillId="0" borderId="1" xfId="13" applyNumberFormat="1" applyFont="1" applyBorder="1" applyProtection="1"/>
    <xf numFmtId="164" fontId="7" fillId="0" borderId="7" xfId="13" applyNumberFormat="1" applyFont="1" applyBorder="1"/>
    <xf numFmtId="164" fontId="8" fillId="0" borderId="8" xfId="13" applyNumberFormat="1" applyFont="1" applyBorder="1"/>
    <xf numFmtId="164" fontId="8" fillId="0" borderId="6" xfId="13" applyNumberFormat="1" applyFont="1" applyBorder="1"/>
    <xf numFmtId="164" fontId="7" fillId="2" borderId="0" xfId="13" applyNumberFormat="1" applyFont="1" applyFill="1" applyBorder="1" applyAlignment="1">
      <alignment horizontal="left"/>
    </xf>
    <xf numFmtId="164" fontId="8" fillId="2" borderId="0" xfId="13" applyNumberFormat="1" applyFont="1" applyFill="1" applyBorder="1"/>
    <xf numFmtId="164" fontId="8" fillId="2" borderId="9" xfId="13" applyNumberFormat="1" applyFont="1" applyFill="1" applyBorder="1" applyProtection="1"/>
    <xf numFmtId="43" fontId="8" fillId="2" borderId="10" xfId="13" applyNumberFormat="1" applyFont="1" applyFill="1" applyBorder="1" applyProtection="1"/>
    <xf numFmtId="164" fontId="8" fillId="0" borderId="9" xfId="13" applyNumberFormat="1" applyFont="1" applyBorder="1"/>
    <xf numFmtId="164" fontId="12" fillId="0" borderId="0" xfId="13" applyNumberFormat="1" applyFont="1" applyBorder="1"/>
    <xf numFmtId="164" fontId="8" fillId="0" borderId="9" xfId="13" applyNumberFormat="1" applyFont="1" applyBorder="1" applyProtection="1"/>
    <xf numFmtId="164" fontId="19" fillId="0" borderId="9" xfId="13" applyNumberFormat="1" applyFont="1" applyBorder="1" applyProtection="1"/>
    <xf numFmtId="43" fontId="8" fillId="0" borderId="3" xfId="13" applyNumberFormat="1" applyFont="1" applyBorder="1" applyProtection="1"/>
    <xf numFmtId="164" fontId="8" fillId="0" borderId="6" xfId="13" applyNumberFormat="1" applyFont="1" applyBorder="1" applyProtection="1"/>
    <xf numFmtId="43" fontId="8" fillId="0" borderId="11" xfId="13" applyNumberFormat="1" applyFont="1" applyBorder="1" applyProtection="1"/>
    <xf numFmtId="43" fontId="8" fillId="0" borderId="9" xfId="13" applyNumberFormat="1" applyFont="1" applyBorder="1" applyProtection="1"/>
    <xf numFmtId="43" fontId="8" fillId="0" borderId="12" xfId="13" applyNumberFormat="1" applyFont="1" applyBorder="1" applyProtection="1"/>
    <xf numFmtId="164" fontId="7" fillId="2" borderId="7" xfId="13" applyNumberFormat="1" applyFont="1" applyFill="1" applyBorder="1"/>
    <xf numFmtId="164" fontId="8" fillId="2" borderId="8" xfId="13" applyNumberFormat="1" applyFont="1" applyFill="1" applyBorder="1"/>
    <xf numFmtId="164" fontId="8" fillId="2" borderId="6" xfId="13" applyNumberFormat="1" applyFont="1" applyFill="1" applyBorder="1" applyProtection="1"/>
    <xf numFmtId="43" fontId="8" fillId="2" borderId="6" xfId="13" applyNumberFormat="1" applyFont="1" applyFill="1" applyBorder="1" applyProtection="1"/>
    <xf numFmtId="164" fontId="8" fillId="0" borderId="0" xfId="13" applyNumberFormat="1" applyFont="1" applyProtection="1">
      <protection locked="0"/>
    </xf>
    <xf numFmtId="164" fontId="13" fillId="0" borderId="0" xfId="13" applyNumberFormat="1" applyFont="1" applyBorder="1"/>
    <xf numFmtId="0" fontId="0" fillId="0" borderId="0" xfId="0" applyBorder="1"/>
    <xf numFmtId="0" fontId="0" fillId="0" borderId="0" xfId="0" applyFill="1"/>
    <xf numFmtId="0" fontId="21" fillId="0" borderId="0" xfId="0" applyFont="1" applyAlignment="1">
      <alignment horizontal="left" vertical="top" wrapText="1"/>
    </xf>
    <xf numFmtId="0" fontId="22" fillId="0" borderId="0" xfId="0" applyFont="1" applyAlignment="1">
      <alignment horizontal="left" wrapText="1"/>
    </xf>
    <xf numFmtId="0" fontId="21" fillId="0" borderId="0" xfId="0" applyFont="1" applyAlignment="1">
      <alignment vertical="top" wrapText="1"/>
    </xf>
    <xf numFmtId="0" fontId="22" fillId="0" borderId="0" xfId="0" applyFont="1" applyAlignment="1">
      <alignment wrapText="1"/>
    </xf>
    <xf numFmtId="0" fontId="21" fillId="0" borderId="0" xfId="0" applyFont="1" applyAlignment="1">
      <alignment horizontal="left" wrapText="1"/>
    </xf>
    <xf numFmtId="0" fontId="23" fillId="0" borderId="0" xfId="0" applyFont="1" applyAlignment="1">
      <alignment horizontal="left" vertical="top" wrapText="1"/>
    </xf>
    <xf numFmtId="0" fontId="24" fillId="0" borderId="0" xfId="0" applyFont="1" applyAlignment="1">
      <alignment horizontal="left" wrapText="1"/>
    </xf>
    <xf numFmtId="164" fontId="2" fillId="0" borderId="13" xfId="13" applyNumberFormat="1" applyFont="1" applyBorder="1"/>
    <xf numFmtId="164" fontId="5" fillId="0" borderId="13" xfId="13" applyNumberFormat="1" applyFont="1" applyBorder="1" applyProtection="1">
      <protection locked="0"/>
    </xf>
    <xf numFmtId="164" fontId="29" fillId="17" borderId="13" xfId="4" applyNumberFormat="1" applyFill="1" applyBorder="1" applyAlignment="1">
      <alignment horizontal="right"/>
    </xf>
    <xf numFmtId="43" fontId="29" fillId="17" borderId="13" xfId="4" applyNumberFormat="1" applyFill="1" applyBorder="1" applyProtection="1"/>
    <xf numFmtId="164" fontId="4" fillId="0" borderId="13" xfId="13" applyNumberFormat="1" applyFont="1" applyBorder="1"/>
    <xf numFmtId="164" fontId="5" fillId="0" borderId="13" xfId="13" applyNumberFormat="1" applyFont="1" applyBorder="1"/>
    <xf numFmtId="41" fontId="5" fillId="0" borderId="13" xfId="13" applyNumberFormat="1" applyFont="1" applyBorder="1" applyProtection="1"/>
    <xf numFmtId="43" fontId="30" fillId="18" borderId="13" xfId="11" applyNumberFormat="1" applyFill="1" applyBorder="1" applyProtection="1"/>
    <xf numFmtId="164" fontId="5" fillId="0" borderId="13" xfId="13" applyNumberFormat="1" applyFont="1" applyBorder="1" applyProtection="1"/>
    <xf numFmtId="43" fontId="30" fillId="19" borderId="13" xfId="6" applyNumberFormat="1" applyFill="1" applyBorder="1" applyProtection="1"/>
    <xf numFmtId="164" fontId="30" fillId="19" borderId="13" xfId="6" applyNumberFormat="1" applyFill="1" applyBorder="1" applyProtection="1">
      <protection locked="0"/>
    </xf>
    <xf numFmtId="164" fontId="1" fillId="20" borderId="13" xfId="16" applyFill="1" applyBorder="1"/>
    <xf numFmtId="164" fontId="33" fillId="21" borderId="13" xfId="7" applyNumberFormat="1" applyFont="1" applyFill="1" applyBorder="1"/>
    <xf numFmtId="164" fontId="33" fillId="21" borderId="13" xfId="7" applyNumberFormat="1" applyFont="1" applyFill="1" applyBorder="1" applyProtection="1"/>
    <xf numFmtId="43" fontId="33" fillId="21" borderId="13" xfId="7" applyNumberFormat="1" applyFont="1" applyFill="1" applyBorder="1" applyProtection="1"/>
    <xf numFmtId="164" fontId="6" fillId="0" borderId="0" xfId="13" applyNumberFormat="1" applyFont="1" applyBorder="1" applyAlignment="1" applyProtection="1">
      <alignment horizontal="left"/>
      <protection locked="0"/>
    </xf>
    <xf numFmtId="164" fontId="33" fillId="19" borderId="13" xfId="6" applyNumberFormat="1" applyFont="1" applyFill="1" applyBorder="1" applyProtection="1">
      <protection locked="0"/>
    </xf>
    <xf numFmtId="164" fontId="5" fillId="20" borderId="13" xfId="16" applyFont="1" applyFill="1" applyBorder="1"/>
    <xf numFmtId="164" fontId="34" fillId="18" borderId="13" xfId="11" applyNumberFormat="1" applyFont="1" applyFill="1" applyBorder="1"/>
    <xf numFmtId="164" fontId="35" fillId="0" borderId="0" xfId="13" applyNumberFormat="1" applyFont="1"/>
    <xf numFmtId="164" fontId="36" fillId="0" borderId="0" xfId="13" applyNumberFormat="1" applyFont="1" applyAlignment="1">
      <alignment horizontal="right"/>
    </xf>
    <xf numFmtId="164" fontId="35" fillId="0" borderId="0" xfId="13" applyNumberFormat="1" applyFont="1" applyBorder="1" applyProtection="1">
      <protection locked="0"/>
    </xf>
    <xf numFmtId="164" fontId="37" fillId="0" borderId="0" xfId="13" applyNumberFormat="1" applyFont="1" applyBorder="1" applyAlignment="1" applyProtection="1">
      <alignment horizontal="right"/>
      <protection locked="0"/>
    </xf>
    <xf numFmtId="164" fontId="36" fillId="0" borderId="1" xfId="13" applyNumberFormat="1" applyFont="1" applyBorder="1" applyAlignment="1" applyProtection="1">
      <alignment horizontal="right"/>
      <protection locked="0"/>
    </xf>
    <xf numFmtId="43" fontId="36" fillId="0" borderId="1" xfId="13" applyNumberFormat="1" applyFont="1" applyBorder="1" applyAlignment="1" applyProtection="1">
      <alignment horizontal="right"/>
      <protection locked="0"/>
    </xf>
    <xf numFmtId="164" fontId="33" fillId="10" borderId="13" xfId="8" applyNumberFormat="1" applyFont="1" applyBorder="1" applyAlignment="1" applyProtection="1">
      <alignment horizontal="left"/>
      <protection locked="0"/>
    </xf>
    <xf numFmtId="164" fontId="33" fillId="10" borderId="13" xfId="15" applyNumberFormat="1" applyFont="1" applyFill="1" applyBorder="1" applyProtection="1"/>
    <xf numFmtId="164" fontId="25" fillId="0" borderId="13" xfId="13" applyNumberFormat="1" applyFont="1" applyBorder="1" applyAlignment="1" applyProtection="1">
      <alignment horizontal="right"/>
      <protection locked="0"/>
    </xf>
    <xf numFmtId="164" fontId="5" fillId="0" borderId="13" xfId="13" applyNumberFormat="1" applyFont="1" applyBorder="1" applyAlignment="1" applyProtection="1">
      <alignment horizontal="right"/>
      <protection locked="0"/>
    </xf>
    <xf numFmtId="43" fontId="5" fillId="0" borderId="13" xfId="13" applyNumberFormat="1" applyFont="1" applyBorder="1" applyAlignment="1" applyProtection="1">
      <alignment horizontal="right"/>
      <protection locked="0"/>
    </xf>
    <xf numFmtId="164" fontId="34" fillId="18" borderId="13" xfId="6" applyNumberFormat="1" applyFont="1" applyFill="1" applyBorder="1"/>
    <xf numFmtId="43" fontId="30" fillId="18" borderId="13" xfId="6" applyNumberFormat="1" applyFill="1" applyBorder="1" applyProtection="1"/>
    <xf numFmtId="164" fontId="33" fillId="17" borderId="13" xfId="6" applyNumberFormat="1" applyFont="1" applyFill="1" applyBorder="1"/>
    <xf numFmtId="43" fontId="30" fillId="17" borderId="13" xfId="6" applyNumberFormat="1" applyFill="1" applyBorder="1" applyProtection="1"/>
    <xf numFmtId="41" fontId="30" fillId="17" borderId="13" xfId="6" applyNumberFormat="1" applyFill="1" applyBorder="1" applyProtection="1"/>
    <xf numFmtId="164" fontId="4" fillId="18" borderId="13" xfId="13" applyNumberFormat="1" applyFont="1" applyFill="1" applyBorder="1"/>
    <xf numFmtId="41" fontId="5" fillId="18" borderId="13" xfId="13" applyNumberFormat="1" applyFont="1" applyFill="1" applyBorder="1" applyProtection="1"/>
    <xf numFmtId="164" fontId="4" fillId="17" borderId="13" xfId="13" applyNumberFormat="1" applyFont="1" applyFill="1" applyBorder="1"/>
    <xf numFmtId="164" fontId="5" fillId="17" borderId="13" xfId="13" applyNumberFormat="1" applyFont="1" applyFill="1" applyBorder="1" applyProtection="1"/>
    <xf numFmtId="41" fontId="5" fillId="17" borderId="13" xfId="13" applyNumberFormat="1" applyFont="1" applyFill="1" applyBorder="1" applyProtection="1"/>
    <xf numFmtId="0" fontId="0" fillId="17" borderId="0" xfId="0" applyFill="1"/>
    <xf numFmtId="164" fontId="34" fillId="17" borderId="13" xfId="11" applyNumberFormat="1" applyFont="1" applyFill="1" applyBorder="1"/>
    <xf numFmtId="43" fontId="30" fillId="17" borderId="13" xfId="11" applyNumberFormat="1" applyFill="1" applyBorder="1" applyProtection="1"/>
    <xf numFmtId="164" fontId="31" fillId="19" borderId="13" xfId="6" applyNumberFormat="1" applyFont="1" applyFill="1" applyBorder="1" applyProtection="1">
      <protection locked="0"/>
    </xf>
    <xf numFmtId="164" fontId="7" fillId="17" borderId="0" xfId="13" applyNumberFormat="1" applyFont="1" applyFill="1"/>
    <xf numFmtId="0" fontId="0" fillId="17" borderId="0" xfId="0" applyFill="1" applyBorder="1"/>
    <xf numFmtId="164" fontId="29" fillId="18" borderId="13" xfId="1" applyNumberFormat="1" applyFill="1" applyBorder="1" applyAlignment="1">
      <alignment horizontal="right"/>
    </xf>
    <xf numFmtId="164" fontId="29" fillId="18" borderId="13" xfId="1" applyNumberFormat="1" applyFill="1" applyBorder="1"/>
    <xf numFmtId="43" fontId="29" fillId="18" borderId="13" xfId="1" applyNumberFormat="1" applyFill="1" applyBorder="1" applyProtection="1"/>
    <xf numFmtId="0" fontId="0" fillId="18" borderId="0" xfId="0" applyFill="1" applyBorder="1"/>
    <xf numFmtId="0" fontId="0" fillId="18" borderId="14" xfId="0" applyFill="1" applyBorder="1"/>
    <xf numFmtId="164" fontId="29" fillId="18" borderId="15" xfId="2" applyNumberFormat="1" applyFill="1" applyBorder="1" applyAlignment="1" applyProtection="1">
      <alignment horizontal="right"/>
      <protection locked="0"/>
    </xf>
    <xf numFmtId="0" fontId="0" fillId="18" borderId="0" xfId="0" applyFill="1"/>
    <xf numFmtId="164" fontId="29" fillId="18" borderId="13" xfId="3" applyNumberFormat="1" applyFill="1" applyBorder="1" applyAlignment="1" applyProtection="1">
      <alignment horizontal="left"/>
      <protection locked="0"/>
    </xf>
    <xf numFmtId="9" fontId="33" fillId="18" borderId="13" xfId="15" applyFont="1" applyFill="1" applyBorder="1"/>
    <xf numFmtId="164" fontId="31" fillId="18" borderId="13" xfId="5" applyNumberFormat="1" applyFont="1" applyFill="1" applyBorder="1" applyAlignment="1">
      <alignment horizontal="left"/>
    </xf>
    <xf numFmtId="165" fontId="30" fillId="18" borderId="13" xfId="5" applyNumberFormat="1" applyFont="1" applyFill="1" applyBorder="1" applyAlignment="1">
      <alignment horizontal="right"/>
    </xf>
    <xf numFmtId="164" fontId="34" fillId="17" borderId="13" xfId="10" applyNumberFormat="1" applyFont="1" applyFill="1" applyBorder="1" applyAlignment="1">
      <alignment horizontal="left"/>
    </xf>
    <xf numFmtId="43" fontId="30" fillId="17" borderId="13" xfId="10" applyNumberFormat="1" applyFill="1" applyBorder="1" applyProtection="1"/>
    <xf numFmtId="164" fontId="33" fillId="17" borderId="13" xfId="6" applyNumberFormat="1" applyFont="1" applyFill="1" applyBorder="1" applyProtection="1">
      <protection locked="0"/>
    </xf>
    <xf numFmtId="164" fontId="34" fillId="17" borderId="13" xfId="6" applyNumberFormat="1" applyFont="1" applyFill="1" applyBorder="1" applyAlignment="1" applyProtection="1">
      <alignment horizontal="left"/>
      <protection locked="0"/>
    </xf>
    <xf numFmtId="164" fontId="34" fillId="17" borderId="13" xfId="12" applyNumberFormat="1" applyFont="1" applyFill="1" applyBorder="1" applyAlignment="1">
      <alignment horizontal="left"/>
    </xf>
    <xf numFmtId="43" fontId="30" fillId="17" borderId="13" xfId="12" applyNumberFormat="1" applyFill="1" applyBorder="1" applyProtection="1"/>
    <xf numFmtId="41" fontId="30" fillId="17" borderId="13" xfId="12" applyNumberFormat="1" applyFill="1" applyBorder="1" applyProtection="1"/>
    <xf numFmtId="164" fontId="33" fillId="17" borderId="13" xfId="12" applyNumberFormat="1" applyFont="1" applyFill="1" applyBorder="1" applyProtection="1">
      <protection locked="0"/>
    </xf>
    <xf numFmtId="164" fontId="33" fillId="17" borderId="13" xfId="12" quotePrefix="1" applyNumberFormat="1" applyFont="1" applyFill="1" applyBorder="1" applyProtection="1">
      <protection locked="0"/>
    </xf>
    <xf numFmtId="43" fontId="3" fillId="17" borderId="0" xfId="13" applyNumberFormat="1" applyFont="1" applyFill="1" applyBorder="1" applyProtection="1"/>
    <xf numFmtId="164" fontId="34" fillId="17" borderId="13" xfId="12" applyNumberFormat="1" applyFont="1" applyFill="1" applyBorder="1" applyAlignment="1">
      <alignment horizontal="right"/>
    </xf>
    <xf numFmtId="164" fontId="33" fillId="17" borderId="13" xfId="12" applyNumberFormat="1" applyFont="1" applyFill="1" applyBorder="1" applyAlignment="1">
      <alignment horizontal="right"/>
    </xf>
    <xf numFmtId="164" fontId="33" fillId="17" borderId="13" xfId="12" applyNumberFormat="1" applyFont="1" applyFill="1" applyBorder="1" applyAlignment="1">
      <alignment horizontal="left"/>
    </xf>
    <xf numFmtId="164" fontId="34" fillId="17" borderId="13" xfId="12" applyNumberFormat="1" applyFont="1" applyFill="1" applyBorder="1" applyAlignment="1" applyProtection="1">
      <alignment horizontal="right"/>
      <protection locked="0"/>
    </xf>
    <xf numFmtId="164" fontId="34" fillId="17" borderId="13" xfId="9" applyNumberFormat="1" applyFont="1" applyFill="1" applyBorder="1" applyProtection="1">
      <protection locked="0"/>
    </xf>
    <xf numFmtId="164" fontId="33" fillId="17" borderId="13" xfId="9" applyNumberFormat="1" applyFont="1" applyFill="1" applyBorder="1" applyProtection="1">
      <protection locked="0"/>
    </xf>
    <xf numFmtId="164" fontId="33" fillId="17" borderId="13" xfId="9" applyNumberFormat="1" applyFont="1" applyFill="1" applyBorder="1" applyAlignment="1" applyProtection="1">
      <alignment horizontal="left"/>
      <protection locked="0"/>
    </xf>
    <xf numFmtId="43" fontId="30" fillId="17" borderId="13" xfId="9" applyNumberFormat="1" applyFill="1" applyBorder="1" applyProtection="1"/>
    <xf numFmtId="43" fontId="5" fillId="17" borderId="0" xfId="13" applyNumberFormat="1" applyFont="1" applyFill="1" applyBorder="1" applyProtection="1"/>
    <xf numFmtId="164" fontId="29" fillId="18" borderId="13" xfId="4" applyNumberFormat="1" applyFill="1" applyBorder="1" applyAlignment="1">
      <alignment horizontal="left"/>
    </xf>
    <xf numFmtId="164" fontId="33" fillId="17" borderId="13" xfId="6" applyNumberFormat="1" applyFont="1" applyFill="1" applyBorder="1" applyProtection="1"/>
    <xf numFmtId="2" fontId="33" fillId="17" borderId="13" xfId="6" applyNumberFormat="1" applyFont="1" applyFill="1" applyBorder="1" applyProtection="1"/>
    <xf numFmtId="2" fontId="33" fillId="17" borderId="13" xfId="6" applyNumberFormat="1" applyFont="1" applyFill="1" applyBorder="1" applyProtection="1">
      <protection locked="0"/>
    </xf>
    <xf numFmtId="44" fontId="33" fillId="17" borderId="13" xfId="6" applyNumberFormat="1" applyFont="1" applyFill="1" applyBorder="1" applyProtection="1">
      <protection locked="0"/>
    </xf>
    <xf numFmtId="164" fontId="33" fillId="17" borderId="13" xfId="12" applyNumberFormat="1" applyFont="1" applyFill="1" applyBorder="1"/>
    <xf numFmtId="164" fontId="33" fillId="17" borderId="13" xfId="12" applyNumberFormat="1" applyFont="1" applyFill="1" applyBorder="1" applyProtection="1"/>
    <xf numFmtId="43" fontId="33" fillId="17" borderId="13" xfId="12" applyNumberFormat="1" applyFont="1" applyFill="1" applyBorder="1" applyProtection="1"/>
    <xf numFmtId="39" fontId="33" fillId="17" borderId="13" xfId="12" applyNumberFormat="1" applyFont="1" applyFill="1" applyBorder="1" applyProtection="1"/>
    <xf numFmtId="41" fontId="33" fillId="17" borderId="13" xfId="12" applyNumberFormat="1" applyFont="1" applyFill="1" applyBorder="1" applyProtection="1">
      <protection locked="0"/>
    </xf>
    <xf numFmtId="164" fontId="33" fillId="18" borderId="15" xfId="2" applyNumberFormat="1" applyFont="1" applyFill="1" applyBorder="1"/>
    <xf numFmtId="43" fontId="33" fillId="18" borderId="15" xfId="2" applyNumberFormat="1" applyFont="1" applyFill="1" applyBorder="1" applyProtection="1"/>
    <xf numFmtId="0" fontId="1" fillId="0" borderId="0" xfId="0" applyFont="1" applyBorder="1"/>
    <xf numFmtId="165" fontId="5" fillId="0" borderId="0" xfId="0" applyNumberFormat="1" applyFont="1" applyBorder="1"/>
    <xf numFmtId="164" fontId="33" fillId="17" borderId="13" xfId="9" applyNumberFormat="1" applyFont="1" applyFill="1" applyBorder="1" applyAlignment="1" applyProtection="1">
      <alignment horizontal="right"/>
      <protection locked="0"/>
    </xf>
    <xf numFmtId="43" fontId="33" fillId="17" borderId="13" xfId="9" applyNumberFormat="1" applyFont="1" applyFill="1" applyBorder="1" applyAlignment="1" applyProtection="1">
      <alignment horizontal="right"/>
      <protection locked="0"/>
    </xf>
    <xf numFmtId="164" fontId="33" fillId="17" borderId="13" xfId="9" applyNumberFormat="1" applyFont="1" applyFill="1" applyBorder="1"/>
    <xf numFmtId="164" fontId="33" fillId="17" borderId="13" xfId="9" applyNumberFormat="1" applyFont="1" applyFill="1" applyBorder="1" applyProtection="1"/>
    <xf numFmtId="43" fontId="33" fillId="17" borderId="13" xfId="9" applyNumberFormat="1" applyFont="1" applyFill="1" applyBorder="1" applyProtection="1"/>
    <xf numFmtId="164" fontId="33" fillId="18" borderId="13" xfId="4" applyNumberFormat="1" applyFont="1" applyFill="1" applyBorder="1" applyAlignment="1">
      <alignment horizontal="right"/>
    </xf>
    <xf numFmtId="164" fontId="33" fillId="18" borderId="13" xfId="4" applyNumberFormat="1" applyFont="1" applyFill="1" applyBorder="1" applyProtection="1"/>
    <xf numFmtId="164" fontId="33" fillId="17" borderId="13" xfId="4" applyNumberFormat="1" applyFont="1" applyFill="1" applyBorder="1" applyAlignment="1">
      <alignment horizontal="right"/>
    </xf>
    <xf numFmtId="164" fontId="33" fillId="17" borderId="13" xfId="4" applyNumberFormat="1" applyFont="1" applyFill="1" applyBorder="1" applyProtection="1"/>
    <xf numFmtId="164" fontId="33" fillId="17" borderId="13" xfId="10" applyNumberFormat="1" applyFont="1" applyFill="1" applyBorder="1" applyAlignment="1">
      <alignment horizontal="right"/>
    </xf>
    <xf numFmtId="164" fontId="33" fillId="17" borderId="13" xfId="10" applyNumberFormat="1" applyFont="1" applyFill="1" applyBorder="1" applyProtection="1"/>
    <xf numFmtId="165" fontId="33" fillId="18" borderId="13" xfId="5" applyNumberFormat="1" applyFont="1" applyFill="1" applyBorder="1" applyAlignment="1">
      <alignment horizontal="right"/>
    </xf>
    <xf numFmtId="164" fontId="33" fillId="18" borderId="13" xfId="11" applyNumberFormat="1" applyFont="1" applyFill="1" applyBorder="1"/>
    <xf numFmtId="164" fontId="33" fillId="18" borderId="13" xfId="11" applyNumberFormat="1" applyFont="1" applyFill="1" applyBorder="1" applyProtection="1"/>
    <xf numFmtId="164" fontId="33" fillId="17" borderId="13" xfId="11" applyNumberFormat="1" applyFont="1" applyFill="1" applyBorder="1"/>
    <xf numFmtId="164" fontId="33" fillId="17" borderId="13" xfId="11" applyNumberFormat="1" applyFont="1" applyFill="1" applyBorder="1" applyProtection="1"/>
    <xf numFmtId="164" fontId="1" fillId="18" borderId="13" xfId="13" applyNumberFormat="1" applyFont="1" applyFill="1" applyBorder="1"/>
    <xf numFmtId="164" fontId="1" fillId="18" borderId="13" xfId="13" applyNumberFormat="1" applyFont="1" applyFill="1" applyBorder="1" applyProtection="1"/>
    <xf numFmtId="164" fontId="5" fillId="17" borderId="13" xfId="13" applyNumberFormat="1" applyFont="1" applyFill="1" applyBorder="1"/>
    <xf numFmtId="164" fontId="33" fillId="18" borderId="13" xfId="6" applyNumberFormat="1" applyFont="1" applyFill="1" applyBorder="1"/>
    <xf numFmtId="164" fontId="33" fillId="18" borderId="13" xfId="6" applyNumberFormat="1" applyFont="1" applyFill="1" applyBorder="1" applyProtection="1"/>
    <xf numFmtId="164" fontId="33" fillId="19" borderId="13" xfId="6" applyNumberFormat="1" applyFont="1" applyFill="1" applyBorder="1" applyProtection="1"/>
    <xf numFmtId="164" fontId="1" fillId="20" borderId="13" xfId="16" applyFont="1" applyFill="1" applyBorder="1"/>
    <xf numFmtId="164" fontId="1" fillId="0" borderId="13" xfId="13" applyNumberFormat="1" applyFont="1" applyBorder="1"/>
    <xf numFmtId="164" fontId="1" fillId="0" borderId="0" xfId="13" applyNumberFormat="1" applyFont="1" applyFill="1"/>
    <xf numFmtId="164" fontId="5" fillId="0" borderId="0" xfId="13" applyNumberFormat="1" applyFont="1" applyBorder="1" applyProtection="1"/>
    <xf numFmtId="9" fontId="2" fillId="0" borderId="0" xfId="13" applyNumberFormat="1" applyFont="1" applyProtection="1"/>
    <xf numFmtId="9" fontId="36" fillId="0" borderId="1" xfId="13" applyNumberFormat="1" applyFont="1" applyBorder="1" applyAlignment="1" applyProtection="1">
      <alignment horizontal="right"/>
      <protection locked="0"/>
    </xf>
    <xf numFmtId="9" fontId="33" fillId="17" borderId="13" xfId="6" applyNumberFormat="1" applyFont="1" applyFill="1" applyBorder="1" applyProtection="1"/>
    <xf numFmtId="9" fontId="5" fillId="0" borderId="1" xfId="13" applyNumberFormat="1" applyFont="1" applyBorder="1" applyProtection="1"/>
    <xf numFmtId="9" fontId="33" fillId="17" borderId="13" xfId="12" applyNumberFormat="1" applyFont="1" applyFill="1" applyBorder="1" applyProtection="1"/>
    <xf numFmtId="9" fontId="1" fillId="0" borderId="0" xfId="0" applyNumberFormat="1" applyFont="1" applyBorder="1"/>
    <xf numFmtId="9" fontId="33" fillId="10" borderId="13" xfId="15" applyNumberFormat="1" applyFont="1" applyFill="1" applyBorder="1" applyProtection="1"/>
    <xf numFmtId="9" fontId="5" fillId="0" borderId="0" xfId="0" applyNumberFormat="1" applyFont="1" applyBorder="1"/>
    <xf numFmtId="9" fontId="5" fillId="0" borderId="13" xfId="13" applyNumberFormat="1" applyFont="1" applyBorder="1" applyAlignment="1" applyProtection="1">
      <alignment horizontal="right"/>
      <protection locked="0"/>
    </xf>
    <xf numFmtId="9" fontId="33" fillId="17" borderId="13" xfId="9" applyNumberFormat="1" applyFont="1" applyFill="1" applyBorder="1" applyAlignment="1" applyProtection="1">
      <alignment horizontal="right"/>
      <protection locked="0"/>
    </xf>
    <xf numFmtId="9" fontId="33" fillId="17" borderId="13" xfId="9" applyNumberFormat="1" applyFont="1" applyFill="1" applyBorder="1" applyProtection="1"/>
    <xf numFmtId="9" fontId="33" fillId="17" borderId="13" xfId="4" applyNumberFormat="1" applyFont="1" applyFill="1" applyBorder="1" applyProtection="1"/>
    <xf numFmtId="9" fontId="33" fillId="17" borderId="13" xfId="10" applyNumberFormat="1" applyFont="1" applyFill="1" applyBorder="1" applyProtection="1"/>
    <xf numFmtId="9" fontId="5" fillId="0" borderId="13" xfId="13" applyNumberFormat="1" applyFont="1" applyBorder="1" applyProtection="1"/>
    <xf numFmtId="9" fontId="33" fillId="18" borderId="13" xfId="11" applyNumberFormat="1" applyFont="1" applyFill="1" applyBorder="1" applyProtection="1"/>
    <xf numFmtId="9" fontId="33" fillId="17" borderId="13" xfId="11" applyNumberFormat="1" applyFont="1" applyFill="1" applyBorder="1" applyProtection="1"/>
    <xf numFmtId="9" fontId="5" fillId="18" borderId="13" xfId="13" applyNumberFormat="1" applyFont="1" applyFill="1" applyBorder="1" applyProtection="1"/>
    <xf numFmtId="9" fontId="5" fillId="17" borderId="13" xfId="13" applyNumberFormat="1" applyFont="1" applyFill="1" applyBorder="1" applyProtection="1"/>
    <xf numFmtId="9" fontId="33" fillId="18" borderId="13" xfId="6" applyNumberFormat="1" applyFont="1" applyFill="1" applyBorder="1" applyProtection="1"/>
    <xf numFmtId="9" fontId="33" fillId="19" borderId="13" xfId="6" applyNumberFormat="1" applyFont="1" applyFill="1" applyBorder="1" applyProtection="1">
      <protection locked="0"/>
    </xf>
    <xf numFmtId="9" fontId="33" fillId="19" borderId="13" xfId="6" applyNumberFormat="1" applyFont="1" applyFill="1" applyBorder="1" applyProtection="1"/>
    <xf numFmtId="9" fontId="1" fillId="20" borderId="13" xfId="16" applyNumberFormat="1" applyFont="1" applyFill="1" applyBorder="1"/>
    <xf numFmtId="9" fontId="33" fillId="21" borderId="13" xfId="7" applyNumberFormat="1" applyFont="1" applyFill="1" applyBorder="1" applyProtection="1"/>
    <xf numFmtId="9" fontId="5" fillId="0" borderId="0" xfId="13" applyNumberFormat="1" applyFont="1" applyBorder="1" applyProtection="1"/>
    <xf numFmtId="9" fontId="2" fillId="0" borderId="0" xfId="13" applyNumberFormat="1" applyFont="1" applyFill="1" applyProtection="1"/>
    <xf numFmtId="9" fontId="32" fillId="18" borderId="13" xfId="15" applyNumberFormat="1" applyFont="1" applyFill="1" applyBorder="1"/>
    <xf numFmtId="9" fontId="31" fillId="18" borderId="13" xfId="1" applyNumberFormat="1" applyFont="1" applyFill="1" applyBorder="1" applyProtection="1"/>
    <xf numFmtId="9" fontId="34" fillId="18" borderId="15" xfId="2" applyNumberFormat="1" applyFont="1" applyFill="1" applyBorder="1" applyProtection="1"/>
    <xf numFmtId="9" fontId="34" fillId="18" borderId="13" xfId="4" applyNumberFormat="1" applyFont="1" applyFill="1" applyBorder="1" applyProtection="1"/>
    <xf numFmtId="9" fontId="34" fillId="18" borderId="13" xfId="5" applyNumberFormat="1" applyFont="1" applyFill="1" applyBorder="1" applyAlignment="1">
      <alignment horizontal="right"/>
    </xf>
    <xf numFmtId="43" fontId="30" fillId="21" borderId="13" xfId="7" applyNumberFormat="1" applyFill="1" applyBorder="1" applyProtection="1"/>
    <xf numFmtId="0" fontId="0" fillId="21" borderId="0" xfId="0" applyFill="1"/>
    <xf numFmtId="164" fontId="2" fillId="21" borderId="13" xfId="13" applyNumberFormat="1" applyFont="1" applyFill="1" applyBorder="1"/>
    <xf numFmtId="164" fontId="1" fillId="21" borderId="13" xfId="13" applyNumberFormat="1" applyFont="1" applyFill="1" applyBorder="1" applyProtection="1">
      <protection locked="0"/>
    </xf>
    <xf numFmtId="9" fontId="5" fillId="21" borderId="13" xfId="13" applyNumberFormat="1" applyFont="1" applyFill="1" applyBorder="1" applyProtection="1"/>
    <xf numFmtId="43" fontId="5" fillId="21" borderId="13" xfId="13" applyNumberFormat="1" applyFont="1" applyFill="1" applyBorder="1" applyProtection="1"/>
    <xf numFmtId="164" fontId="36" fillId="0" borderId="7" xfId="13" applyNumberFormat="1" applyFont="1" applyBorder="1" applyAlignment="1" applyProtection="1">
      <alignment horizontal="center"/>
    </xf>
    <xf numFmtId="164" fontId="36" fillId="0" borderId="8" xfId="13" applyNumberFormat="1" applyFont="1" applyBorder="1" applyAlignment="1" applyProtection="1">
      <alignment horizontal="center"/>
    </xf>
    <xf numFmtId="164" fontId="36" fillId="0" borderId="16" xfId="13" applyNumberFormat="1" applyFont="1" applyBorder="1" applyAlignment="1" applyProtection="1">
      <alignment horizontal="center"/>
    </xf>
    <xf numFmtId="164" fontId="29" fillId="17" borderId="13" xfId="4" applyNumberFormat="1" applyFill="1" applyBorder="1" applyAlignment="1">
      <alignment horizontal="left"/>
    </xf>
    <xf numFmtId="9" fontId="34" fillId="17" borderId="13" xfId="4" applyNumberFormat="1" applyFont="1" applyFill="1" applyBorder="1" applyProtection="1"/>
    <xf numFmtId="37" fontId="33" fillId="18" borderId="13" xfId="4" applyNumberFormat="1" applyFont="1" applyFill="1" applyBorder="1" applyAlignment="1">
      <alignment horizontal="right"/>
    </xf>
    <xf numFmtId="164" fontId="38" fillId="0" borderId="0" xfId="13" applyNumberFormat="1" applyFont="1" applyFill="1" applyAlignment="1"/>
    <xf numFmtId="164" fontId="38" fillId="0" borderId="0" xfId="13" applyNumberFormat="1" applyFont="1" applyFill="1"/>
    <xf numFmtId="164" fontId="2" fillId="17" borderId="13" xfId="13" applyNumberFormat="1" applyFont="1" applyFill="1" applyBorder="1"/>
    <xf numFmtId="164" fontId="1" fillId="17" borderId="13" xfId="13" applyNumberFormat="1" applyFont="1" applyFill="1" applyBorder="1" applyProtection="1">
      <protection locked="0"/>
    </xf>
    <xf numFmtId="43" fontId="5" fillId="17" borderId="13" xfId="13" applyNumberFormat="1" applyFont="1" applyFill="1" applyBorder="1" applyProtection="1"/>
    <xf numFmtId="164" fontId="2" fillId="17" borderId="13" xfId="13" applyNumberFormat="1" applyFont="1" applyFill="1" applyBorder="1" applyProtection="1">
      <protection locked="0"/>
    </xf>
    <xf numFmtId="0" fontId="21" fillId="0" borderId="0" xfId="0" applyFont="1" applyAlignment="1">
      <alignment horizontal="center" vertical="top" wrapText="1"/>
    </xf>
    <xf numFmtId="0" fontId="20" fillId="0" borderId="0" xfId="0" applyFont="1" applyAlignment="1">
      <alignment horizontal="center" wrapText="1"/>
    </xf>
    <xf numFmtId="0" fontId="20" fillId="0" borderId="0" xfId="0" applyFont="1" applyAlignment="1">
      <alignment horizontal="center"/>
    </xf>
    <xf numFmtId="164" fontId="7" fillId="0" borderId="7" xfId="13" applyNumberFormat="1" applyFont="1" applyBorder="1" applyAlignment="1" applyProtection="1">
      <alignment horizontal="center"/>
    </xf>
    <xf numFmtId="164" fontId="7" fillId="0" borderId="16" xfId="13" applyNumberFormat="1" applyFont="1" applyBorder="1" applyAlignment="1" applyProtection="1">
      <alignment horizontal="center"/>
    </xf>
    <xf numFmtId="0" fontId="39" fillId="0" borderId="0" xfId="0" applyFont="1" applyAlignment="1">
      <alignment horizontal="left" vertical="center" readingOrder="1"/>
    </xf>
  </cellXfs>
  <cellStyles count="19">
    <cellStyle name="20% - Accent1" xfId="18" builtinId="30" hidden="1"/>
    <cellStyle name="40% - Accent1" xfId="1" builtinId="31"/>
    <cellStyle name="40% - Accent2" xfId="2" builtinId="35"/>
    <cellStyle name="40% - Accent3" xfId="3" builtinId="39"/>
    <cellStyle name="40% - Accent4" xfId="4" builtinId="43"/>
    <cellStyle name="40% - Accent5" xfId="5" builtinId="47"/>
    <cellStyle name="60% - Accent1" xfId="6" builtinId="32"/>
    <cellStyle name="60% - Accent2" xfId="7" builtinId="36"/>
    <cellStyle name="60% - Accent3" xfId="8" builtinId="40"/>
    <cellStyle name="60% - Accent4" xfId="9" builtinId="44"/>
    <cellStyle name="60% - Accent5" xfId="10" builtinId="48"/>
    <cellStyle name="60% - Accent6" xfId="11" builtinId="52"/>
    <cellStyle name="Accent2" xfId="12" builtinId="33" customBuiltin="1"/>
    <cellStyle name="Comma" xfId="13" builtinId="3"/>
    <cellStyle name="Currency" xfId="14" builtinId="4"/>
    <cellStyle name="Normal" xfId="0" builtinId="0"/>
    <cellStyle name="Percent" xfId="15" builtinId="5"/>
    <cellStyle name="Style 1" xfId="16" xr:uid="{00000000-0005-0000-0000-000011000000}"/>
    <cellStyle name="Style 2" xfId="17" xr:uid="{00000000-0005-0000-0000-00001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276225</xdr:colOff>
      <xdr:row>0</xdr:row>
      <xdr:rowOff>95250</xdr:rowOff>
    </xdr:from>
    <xdr:to>
      <xdr:col>1</xdr:col>
      <xdr:colOff>1695450</xdr:colOff>
      <xdr:row>2</xdr:row>
      <xdr:rowOff>38100</xdr:rowOff>
    </xdr:to>
    <xdr:pic>
      <xdr:nvPicPr>
        <xdr:cNvPr id="3236" name="Picture 5">
          <a:extLst>
            <a:ext uri="{FF2B5EF4-FFF2-40B4-BE49-F238E27FC236}">
              <a16:creationId xmlns:a16="http://schemas.microsoft.com/office/drawing/2014/main" id="{00000000-0008-0000-0000-0000A4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95250"/>
          <a:ext cx="17526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180975</xdr:colOff>
      <xdr:row>20</xdr:row>
      <xdr:rowOff>9525</xdr:rowOff>
    </xdr:from>
    <xdr:to>
      <xdr:col>5</xdr:col>
      <xdr:colOff>219075</xdr:colOff>
      <xdr:row>25</xdr:row>
      <xdr:rowOff>104775</xdr:rowOff>
    </xdr:to>
    <xdr:sp macro="" textlink="">
      <xdr:nvSpPr>
        <xdr:cNvPr id="2" name="TextBox 1">
          <a:extLst>
            <a:ext uri="{FF2B5EF4-FFF2-40B4-BE49-F238E27FC236}">
              <a16:creationId xmlns:a16="http://schemas.microsoft.com/office/drawing/2014/main" id="{E82679CB-7CD0-42D4-A887-9237310E4E49}"/>
            </a:ext>
          </a:extLst>
        </xdr:cNvPr>
        <xdr:cNvSpPr txBox="1"/>
      </xdr:nvSpPr>
      <xdr:spPr>
        <a:xfrm>
          <a:off x="180975" y="8572500"/>
          <a:ext cx="70675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Farm Credit East Disclaimer: The information provided is not intended to be investment, tax, or legal advice and should not be relied upon by recipients for such purposes. Farm Credit East does not make any representation or warranty regarding the content, and disclaims any responsibility for the information, materials, third-party opinions, and data included in this webinar. In no event will Farm Credit East be liable for any decision made or actions taken by any person or persons relying on the information contained in this webinar or its materials.</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0</xdr:row>
      <xdr:rowOff>0</xdr:rowOff>
    </xdr:from>
    <xdr:to>
      <xdr:col>3</xdr:col>
      <xdr:colOff>131669</xdr:colOff>
      <xdr:row>1</xdr:row>
      <xdr:rowOff>138112</xdr:rowOff>
    </xdr:to>
    <xdr:sp macro="" textlink="">
      <xdr:nvSpPr>
        <xdr:cNvPr id="1026" name="Text Box 2">
          <a:extLst>
            <a:ext uri="{FF2B5EF4-FFF2-40B4-BE49-F238E27FC236}">
              <a16:creationId xmlns:a16="http://schemas.microsoft.com/office/drawing/2014/main" id="{00000000-0008-0000-0100-000002040000}"/>
            </a:ext>
          </a:extLst>
        </xdr:cNvPr>
        <xdr:cNvSpPr txBox="1">
          <a:spLocks noChangeArrowheads="1"/>
        </xdr:cNvSpPr>
      </xdr:nvSpPr>
      <xdr:spPr bwMode="auto">
        <a:xfrm>
          <a:off x="2295525" y="0"/>
          <a:ext cx="18288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endParaRPr lang="en-US" sz="1200" b="0" i="0" u="none" strike="noStrike" baseline="0">
            <a:solidFill>
              <a:srgbClr val="000000"/>
            </a:solidFill>
            <a:latin typeface="Times New Roman"/>
            <a:cs typeface="Times New Roman"/>
          </a:endParaRPr>
        </a:p>
        <a:p>
          <a:pPr algn="l" rtl="0">
            <a:lnSpc>
              <a:spcPts val="1200"/>
            </a:lnSpc>
            <a:defRPr sz="1000"/>
          </a:pPr>
          <a:endParaRPr lang="en-US" sz="1200" b="0" i="0" u="none" strike="noStrike" baseline="0">
            <a:solidFill>
              <a:srgbClr val="000000"/>
            </a:solidFill>
            <a:latin typeface="Times New Roman"/>
            <a:cs typeface="Times New Roman"/>
          </a:endParaRPr>
        </a:p>
      </xdr:txBody>
    </xdr:sp>
    <xdr:clientData/>
  </xdr:twoCellAnchor>
  <xdr:twoCellAnchor>
    <xdr:from>
      <xdr:col>0</xdr:col>
      <xdr:colOff>152400</xdr:colOff>
      <xdr:row>0</xdr:row>
      <xdr:rowOff>38100</xdr:rowOff>
    </xdr:from>
    <xdr:to>
      <xdr:col>0</xdr:col>
      <xdr:colOff>1857375</xdr:colOff>
      <xdr:row>3</xdr:row>
      <xdr:rowOff>19050</xdr:rowOff>
    </xdr:to>
    <xdr:pic>
      <xdr:nvPicPr>
        <xdr:cNvPr id="1380" name="Picture 5">
          <a:extLst>
            <a:ext uri="{FF2B5EF4-FFF2-40B4-BE49-F238E27FC236}">
              <a16:creationId xmlns:a16="http://schemas.microsoft.com/office/drawing/2014/main" id="{00000000-0008-0000-0100-000064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38100"/>
          <a:ext cx="1704975" cy="671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0</xdr:row>
      <xdr:rowOff>0</xdr:rowOff>
    </xdr:from>
    <xdr:to>
      <xdr:col>3</xdr:col>
      <xdr:colOff>76200</xdr:colOff>
      <xdr:row>0</xdr:row>
      <xdr:rowOff>447675</xdr:rowOff>
    </xdr:to>
    <xdr:sp macro="" textlink="">
      <xdr:nvSpPr>
        <xdr:cNvPr id="2051" name="Text Box 3">
          <a:extLst>
            <a:ext uri="{FF2B5EF4-FFF2-40B4-BE49-F238E27FC236}">
              <a16:creationId xmlns:a16="http://schemas.microsoft.com/office/drawing/2014/main" id="{00000000-0008-0000-0200-000003080000}"/>
            </a:ext>
          </a:extLst>
        </xdr:cNvPr>
        <xdr:cNvSpPr txBox="1">
          <a:spLocks noChangeArrowheads="1"/>
        </xdr:cNvSpPr>
      </xdr:nvSpPr>
      <xdr:spPr bwMode="auto">
        <a:xfrm>
          <a:off x="2809875" y="0"/>
          <a:ext cx="18192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300"/>
            </a:lnSpc>
            <a:defRPr sz="1000"/>
          </a:pPr>
          <a:endParaRPr lang="en-US" sz="1200" b="0" i="0" u="none" strike="noStrike" baseline="0">
            <a:solidFill>
              <a:srgbClr val="000000"/>
            </a:solidFill>
            <a:latin typeface="Times New Roman"/>
            <a:cs typeface="Times New Roman"/>
          </a:endParaRPr>
        </a:p>
        <a:p>
          <a:pPr algn="l" rtl="0">
            <a:lnSpc>
              <a:spcPts val="1100"/>
            </a:lnSpc>
            <a:defRPr sz="1000"/>
          </a:pPr>
          <a:endParaRPr lang="en-US" sz="1200" b="0" i="0" u="none" strike="noStrike" baseline="0">
            <a:solidFill>
              <a:srgbClr val="000000"/>
            </a:solidFill>
            <a:latin typeface="Times New Roman"/>
            <a:cs typeface="Times New Roman"/>
          </a:endParaRPr>
        </a:p>
      </xdr:txBody>
    </xdr:sp>
    <xdr:clientData/>
  </xdr:twoCellAnchor>
  <xdr:twoCellAnchor editAs="oneCell">
    <xdr:from>
      <xdr:col>0</xdr:col>
      <xdr:colOff>76200</xdr:colOff>
      <xdr:row>0</xdr:row>
      <xdr:rowOff>85725</xdr:rowOff>
    </xdr:from>
    <xdr:to>
      <xdr:col>0</xdr:col>
      <xdr:colOff>2219325</xdr:colOff>
      <xdr:row>1</xdr:row>
      <xdr:rowOff>47625</xdr:rowOff>
    </xdr:to>
    <xdr:pic>
      <xdr:nvPicPr>
        <xdr:cNvPr id="2378" name="Picture 6">
          <a:extLst>
            <a:ext uri="{FF2B5EF4-FFF2-40B4-BE49-F238E27FC236}">
              <a16:creationId xmlns:a16="http://schemas.microsoft.com/office/drawing/2014/main" id="{00000000-0008-0000-0200-00004A0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85725"/>
          <a:ext cx="214312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Hardcover">
      <a:dk1>
        <a:sysClr val="windowText" lastClr="000000"/>
      </a:dk1>
      <a:lt1>
        <a:sysClr val="window" lastClr="FFFFFF"/>
      </a:lt1>
      <a:dk2>
        <a:srgbClr val="895D1D"/>
      </a:dk2>
      <a:lt2>
        <a:srgbClr val="ECE9C6"/>
      </a:lt2>
      <a:accent1>
        <a:srgbClr val="873624"/>
      </a:accent1>
      <a:accent2>
        <a:srgbClr val="D6862D"/>
      </a:accent2>
      <a:accent3>
        <a:srgbClr val="D0BE40"/>
      </a:accent3>
      <a:accent4>
        <a:srgbClr val="877F6C"/>
      </a:accent4>
      <a:accent5>
        <a:srgbClr val="972109"/>
      </a:accent5>
      <a:accent6>
        <a:srgbClr val="AEB795"/>
      </a:accent6>
      <a:hlink>
        <a:srgbClr val="CC99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1"/>
  <sheetViews>
    <sheetView showGridLines="0" tabSelected="1" topLeftCell="A14" workbookViewId="0">
      <selection activeCell="B31" sqref="B31"/>
    </sheetView>
  </sheetViews>
  <sheetFormatPr defaultRowHeight="12.75" x14ac:dyDescent="0.2"/>
  <cols>
    <col min="1" max="1" width="5" customWidth="1"/>
    <col min="2" max="2" width="73" customWidth="1"/>
  </cols>
  <sheetData>
    <row r="1" spans="1:2" ht="52.5" customHeight="1" x14ac:dyDescent="0.2"/>
    <row r="2" spans="1:2" ht="15.75" x14ac:dyDescent="0.2">
      <c r="A2" s="265" t="s">
        <v>107</v>
      </c>
      <c r="B2" s="265"/>
    </row>
    <row r="3" spans="1:2" ht="158.25" customHeight="1" x14ac:dyDescent="0.25">
      <c r="A3" s="94">
        <v>1</v>
      </c>
      <c r="B3" s="95" t="s">
        <v>96</v>
      </c>
    </row>
    <row r="4" spans="1:2" ht="10.5" customHeight="1" x14ac:dyDescent="0.25">
      <c r="A4" s="96"/>
      <c r="B4" s="97"/>
    </row>
    <row r="5" spans="1:2" ht="63.75" customHeight="1" x14ac:dyDescent="0.25">
      <c r="A5" s="94">
        <v>2</v>
      </c>
      <c r="B5" s="97" t="s">
        <v>97</v>
      </c>
    </row>
    <row r="6" spans="1:2" ht="37.5" customHeight="1" x14ac:dyDescent="0.25">
      <c r="A6" s="94"/>
      <c r="B6" s="95" t="s">
        <v>98</v>
      </c>
    </row>
    <row r="7" spans="1:2" ht="15.75" x14ac:dyDescent="0.25">
      <c r="A7" s="94"/>
      <c r="B7" s="95"/>
    </row>
    <row r="8" spans="1:2" ht="33" customHeight="1" x14ac:dyDescent="0.25">
      <c r="A8" s="94"/>
      <c r="B8" s="98" t="s">
        <v>99</v>
      </c>
    </row>
    <row r="9" spans="1:2" ht="15.75" hidden="1" x14ac:dyDescent="0.25">
      <c r="A9" s="94"/>
      <c r="B9" s="95"/>
    </row>
    <row r="10" spans="1:2" ht="23.25" customHeight="1" x14ac:dyDescent="0.25">
      <c r="A10" s="94">
        <v>3</v>
      </c>
      <c r="B10" s="95" t="s">
        <v>100</v>
      </c>
    </row>
    <row r="11" spans="1:2" ht="48" customHeight="1" x14ac:dyDescent="0.25">
      <c r="A11" s="99"/>
      <c r="B11" s="100" t="s">
        <v>101</v>
      </c>
    </row>
    <row r="12" spans="1:2" ht="40.5" customHeight="1" x14ac:dyDescent="0.25">
      <c r="A12" s="99"/>
      <c r="B12" s="100" t="s">
        <v>102</v>
      </c>
    </row>
    <row r="13" spans="1:2" ht="39.75" customHeight="1" x14ac:dyDescent="0.25">
      <c r="A13" s="99"/>
      <c r="B13" s="100" t="s">
        <v>103</v>
      </c>
    </row>
    <row r="14" spans="1:2" ht="14.25" customHeight="1" x14ac:dyDescent="0.25">
      <c r="A14" s="94"/>
      <c r="B14" s="95"/>
    </row>
    <row r="15" spans="1:2" ht="30.75" customHeight="1" x14ac:dyDescent="0.25">
      <c r="A15" s="94">
        <v>4</v>
      </c>
      <c r="B15" s="95" t="s">
        <v>104</v>
      </c>
    </row>
    <row r="16" spans="1:2" ht="15.75" x14ac:dyDescent="0.25">
      <c r="A16" s="96"/>
      <c r="B16" s="97"/>
    </row>
    <row r="17" spans="1:2" ht="30" customHeight="1" x14ac:dyDescent="0.25">
      <c r="A17" s="94"/>
      <c r="B17" s="98" t="s">
        <v>105</v>
      </c>
    </row>
    <row r="18" spans="1:2" ht="15.75" x14ac:dyDescent="0.25">
      <c r="A18" s="96"/>
      <c r="B18" s="97"/>
    </row>
    <row r="19" spans="1:2" ht="16.5" customHeight="1" x14ac:dyDescent="0.25">
      <c r="A19" s="94">
        <v>5</v>
      </c>
      <c r="B19" s="95" t="s">
        <v>106</v>
      </c>
    </row>
    <row r="21" spans="1:2" ht="20.25" x14ac:dyDescent="0.2">
      <c r="A21" s="270"/>
    </row>
  </sheetData>
  <mergeCells count="1">
    <mergeCell ref="A2:B2"/>
  </mergeCells>
  <phoneticPr fontId="9" type="noConversion"/>
  <printOptions gridLinesSet="0"/>
  <pageMargins left="0.75" right="0.75" top="1" bottom="1" header="0.5" footer="0.5"/>
  <pageSetup orientation="portrait" r:id="rId1"/>
  <headerFooter alignWithMargins="0">
    <oddFooter>&amp;R&amp;8First Pioneer Farm Credit, ACA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2.75" x14ac:dyDescent="0.2"/>
  <sheetData/>
  <phoneticPr fontId="9" type="noConversion"/>
  <printOptions gridLines="1" gridLinesSet="0"/>
  <pageMargins left="0.75" right="0.75" top="1" bottom="1" header="0.5" footer="0.5"/>
  <pageSetup orientation="portrait" r:id="rId1"/>
  <headerFooter alignWithMargins="0">
    <oddHeader>&amp;A</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2.75" x14ac:dyDescent="0.2"/>
  <sheetData/>
  <phoneticPr fontId="9" type="noConversion"/>
  <printOptions gridLines="1" gridLinesSet="0"/>
  <pageMargins left="0.75" right="0.75" top="1" bottom="1" header="0.5" footer="0.5"/>
  <pageSetup orientation="portrait" r:id="rId1"/>
  <headerFooter alignWithMargins="0">
    <oddHeader>&amp;A</oddHeader>
    <oddFoote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2.75" x14ac:dyDescent="0.2"/>
  <sheetData/>
  <phoneticPr fontId="9" type="noConversion"/>
  <printOptions gridLines="1" gridLinesSet="0"/>
  <pageMargins left="0.75" right="0.75" top="1" bottom="1" header="0.5" footer="0.5"/>
  <pageSetup orientation="portrait" r:id="rId1"/>
  <headerFooter alignWithMargins="0">
    <oddHeader>&amp;A</oddHead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2.75" x14ac:dyDescent="0.2"/>
  <sheetData/>
  <phoneticPr fontId="9" type="noConversion"/>
  <printOptions gridLines="1" gridLinesSet="0"/>
  <pageMargins left="0.75" right="0.75" top="1" bottom="1" header="0.5" footer="0.5"/>
  <pageSetup orientation="portrait" r:id="rId1"/>
  <headerFooter alignWithMargins="0">
    <oddHeader>&amp;A</oddHead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2.75" x14ac:dyDescent="0.2"/>
  <sheetData/>
  <phoneticPr fontId="9" type="noConversion"/>
  <printOptions gridLines="1" gridLinesSet="0"/>
  <pageMargins left="0.75" right="0.75" top="1" bottom="1" header="0.5" footer="0.5"/>
  <pageSetup orientation="portrait" r:id="rId1"/>
  <headerFooter alignWithMargins="0">
    <oddHeade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2.75" x14ac:dyDescent="0.2"/>
  <sheetData/>
  <phoneticPr fontId="9" type="noConversion"/>
  <printOptions gridLines="1" gridLinesSet="0"/>
  <pageMargins left="0.75" right="0.75" top="1" bottom="1" header="0.5" footer="0.5"/>
  <pageSetup orientation="portrait" r:id="rId1"/>
  <headerFooter alignWithMargins="0">
    <oddHeader>&amp;A</oddHeader>
    <oddFoote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2.75" x14ac:dyDescent="0.2"/>
  <sheetData/>
  <phoneticPr fontId="9" type="noConversion"/>
  <printOptions gridLines="1" gridLinesSet="0"/>
  <pageMargins left="0.75" right="0.75" top="1" bottom="1" header="0.5" footer="0.5"/>
  <pageSetup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20"/>
  <sheetViews>
    <sheetView zoomScale="80" zoomScaleNormal="80" workbookViewId="0">
      <pane xSplit="1" ySplit="4" topLeftCell="B31" activePane="bottomRight" state="frozen"/>
      <selection pane="topRight" activeCell="B1" sqref="B1"/>
      <selection pane="bottomLeft" activeCell="A4" sqref="A4"/>
      <selection pane="bottomRight" activeCell="A91" sqref="A91"/>
    </sheetView>
  </sheetViews>
  <sheetFormatPr defaultRowHeight="12.75" outlineLevelRow="1" x14ac:dyDescent="0.2"/>
  <cols>
    <col min="1" max="1" width="34" style="1" bestFit="1" customWidth="1"/>
    <col min="2" max="2" width="13.140625" style="2" customWidth="1"/>
    <col min="3" max="13" width="12.85546875" style="2" bestFit="1" customWidth="1"/>
    <col min="14" max="14" width="13.28515625" style="9" customWidth="1"/>
    <col min="15" max="15" width="13.28515625" style="217" customWidth="1"/>
    <col min="16" max="16" width="12.5703125" style="10" customWidth="1"/>
  </cols>
  <sheetData>
    <row r="1" spans="1:16" ht="24.75" customHeight="1" x14ac:dyDescent="0.3">
      <c r="A1"/>
      <c r="B1" s="266" t="s">
        <v>142</v>
      </c>
      <c r="C1" s="267"/>
      <c r="D1" s="267"/>
      <c r="E1" s="267"/>
      <c r="F1" s="267"/>
      <c r="G1" s="267"/>
      <c r="H1" s="267"/>
      <c r="I1" s="267"/>
      <c r="J1" s="267"/>
      <c r="K1" s="267"/>
      <c r="L1" s="267"/>
      <c r="M1" s="267"/>
      <c r="N1" s="267"/>
      <c r="O1" s="267"/>
      <c r="P1"/>
    </row>
    <row r="2" spans="1:16" ht="16.5" thickBot="1" x14ac:dyDescent="0.3">
      <c r="A2" s="145"/>
      <c r="B2" s="3"/>
      <c r="C2" s="3"/>
      <c r="D2" s="3"/>
      <c r="E2" s="3"/>
      <c r="F2" s="3"/>
      <c r="G2" s="3"/>
      <c r="H2" s="3"/>
      <c r="I2" s="3"/>
      <c r="J2" s="3"/>
      <c r="K2" s="3"/>
      <c r="L2" s="3"/>
      <c r="M2" s="3"/>
    </row>
    <row r="3" spans="1:16" ht="13.5" thickBot="1" x14ac:dyDescent="0.25">
      <c r="A3" s="120"/>
      <c r="B3" s="121" t="s">
        <v>42</v>
      </c>
      <c r="C3" s="121" t="s">
        <v>42</v>
      </c>
      <c r="D3" s="121" t="s">
        <v>42</v>
      </c>
      <c r="E3" s="121" t="s">
        <v>42</v>
      </c>
      <c r="F3" s="121" t="s">
        <v>42</v>
      </c>
      <c r="G3" s="121" t="s">
        <v>42</v>
      </c>
      <c r="H3" s="121" t="s">
        <v>42</v>
      </c>
      <c r="I3" s="121" t="s">
        <v>42</v>
      </c>
      <c r="J3" s="121" t="s">
        <v>42</v>
      </c>
      <c r="K3" s="121" t="s">
        <v>42</v>
      </c>
      <c r="L3" s="121" t="s">
        <v>42</v>
      </c>
      <c r="M3" s="121" t="s">
        <v>42</v>
      </c>
      <c r="N3" s="253" t="s">
        <v>42</v>
      </c>
      <c r="O3" s="254"/>
      <c r="P3" s="255"/>
    </row>
    <row r="4" spans="1:16" ht="10.5" customHeight="1" x14ac:dyDescent="0.2">
      <c r="A4" s="122"/>
      <c r="B4" s="123" t="s">
        <v>0</v>
      </c>
      <c r="C4" s="123" t="s">
        <v>1</v>
      </c>
      <c r="D4" s="123" t="s">
        <v>2</v>
      </c>
      <c r="E4" s="123" t="s">
        <v>3</v>
      </c>
      <c r="F4" s="123" t="s">
        <v>4</v>
      </c>
      <c r="G4" s="123" t="s">
        <v>84</v>
      </c>
      <c r="H4" s="123" t="s">
        <v>85</v>
      </c>
      <c r="I4" s="123" t="s">
        <v>5</v>
      </c>
      <c r="J4" s="123" t="s">
        <v>86</v>
      </c>
      <c r="K4" s="123" t="s">
        <v>6</v>
      </c>
      <c r="L4" s="123" t="s">
        <v>7</v>
      </c>
      <c r="M4" s="123" t="s">
        <v>8</v>
      </c>
      <c r="N4" s="124" t="s">
        <v>110</v>
      </c>
      <c r="O4" s="218" t="s">
        <v>137</v>
      </c>
      <c r="P4" s="125"/>
    </row>
    <row r="5" spans="1:16" s="141" customFormat="1" ht="15" hidden="1" outlineLevel="1" x14ac:dyDescent="0.25">
      <c r="A5" s="160" t="s">
        <v>115</v>
      </c>
      <c r="B5" s="160">
        <v>12</v>
      </c>
      <c r="C5" s="160">
        <v>12</v>
      </c>
      <c r="D5" s="160">
        <v>12</v>
      </c>
      <c r="E5" s="160">
        <v>6</v>
      </c>
      <c r="F5" s="160">
        <v>6</v>
      </c>
      <c r="G5" s="160"/>
      <c r="H5" s="160"/>
      <c r="I5" s="160"/>
      <c r="J5" s="160"/>
      <c r="K5" s="160">
        <v>8</v>
      </c>
      <c r="L5" s="160">
        <v>8</v>
      </c>
      <c r="M5" s="160">
        <v>8</v>
      </c>
      <c r="N5" s="178">
        <f>SUM(B5:M5)</f>
        <v>72</v>
      </c>
      <c r="O5" s="219"/>
      <c r="P5" s="134"/>
    </row>
    <row r="6" spans="1:16" s="141" customFormat="1" ht="15" hidden="1" outlineLevel="1" x14ac:dyDescent="0.25">
      <c r="A6" s="160" t="s">
        <v>114</v>
      </c>
      <c r="B6" s="160">
        <v>600</v>
      </c>
      <c r="C6" s="160">
        <v>600</v>
      </c>
      <c r="D6" s="160">
        <v>600</v>
      </c>
      <c r="E6" s="160">
        <v>600</v>
      </c>
      <c r="F6" s="160">
        <v>600</v>
      </c>
      <c r="G6" s="160">
        <v>600</v>
      </c>
      <c r="H6" s="160">
        <v>600</v>
      </c>
      <c r="I6" s="160">
        <v>600</v>
      </c>
      <c r="J6" s="160">
        <v>600</v>
      </c>
      <c r="K6" s="160">
        <v>600</v>
      </c>
      <c r="L6" s="160">
        <v>600</v>
      </c>
      <c r="M6" s="160">
        <v>600</v>
      </c>
      <c r="N6" s="178"/>
      <c r="O6" s="219"/>
      <c r="P6" s="134"/>
    </row>
    <row r="7" spans="1:16" s="141" customFormat="1" ht="15" hidden="1" outlineLevel="1" x14ac:dyDescent="0.25">
      <c r="A7" s="160" t="s">
        <v>116</v>
      </c>
      <c r="B7" s="160">
        <v>8</v>
      </c>
      <c r="C7" s="160">
        <v>8</v>
      </c>
      <c r="D7" s="160">
        <v>8</v>
      </c>
      <c r="E7" s="160">
        <v>4</v>
      </c>
      <c r="F7" s="160">
        <v>4</v>
      </c>
      <c r="G7" s="160">
        <v>4</v>
      </c>
      <c r="H7" s="160"/>
      <c r="I7" s="160"/>
      <c r="J7" s="160"/>
      <c r="K7" s="160">
        <v>4</v>
      </c>
      <c r="L7" s="160">
        <v>4</v>
      </c>
      <c r="M7" s="160">
        <v>4</v>
      </c>
      <c r="N7" s="178">
        <f>SUM(B7:M7)</f>
        <v>48</v>
      </c>
      <c r="O7" s="219"/>
      <c r="P7" s="134"/>
    </row>
    <row r="8" spans="1:16" s="141" customFormat="1" ht="15" hidden="1" outlineLevel="1" x14ac:dyDescent="0.25">
      <c r="A8" s="160" t="s">
        <v>114</v>
      </c>
      <c r="B8" s="160">
        <v>375</v>
      </c>
      <c r="C8" s="160">
        <v>375</v>
      </c>
      <c r="D8" s="160">
        <v>375</v>
      </c>
      <c r="E8" s="160">
        <v>375</v>
      </c>
      <c r="F8" s="160">
        <v>375</v>
      </c>
      <c r="G8" s="160">
        <v>375</v>
      </c>
      <c r="H8" s="160">
        <v>375</v>
      </c>
      <c r="I8" s="160">
        <v>375</v>
      </c>
      <c r="J8" s="160">
        <v>375</v>
      </c>
      <c r="K8" s="160">
        <v>375</v>
      </c>
      <c r="L8" s="160">
        <v>375</v>
      </c>
      <c r="M8" s="160">
        <v>375</v>
      </c>
      <c r="N8" s="178"/>
      <c r="O8" s="219"/>
      <c r="P8" s="134"/>
    </row>
    <row r="9" spans="1:16" s="141" customFormat="1" ht="15" hidden="1" outlineLevel="1" x14ac:dyDescent="0.25">
      <c r="A9" s="160"/>
      <c r="B9" s="160"/>
      <c r="C9" s="160"/>
      <c r="D9" s="160"/>
      <c r="E9" s="160"/>
      <c r="F9" s="160"/>
      <c r="G9" s="160"/>
      <c r="H9" s="160"/>
      <c r="I9" s="160"/>
      <c r="J9" s="160"/>
      <c r="K9" s="160"/>
      <c r="L9" s="160"/>
      <c r="M9" s="160"/>
      <c r="N9" s="178"/>
      <c r="O9" s="219"/>
      <c r="P9" s="134"/>
    </row>
    <row r="10" spans="1:16" s="141" customFormat="1" ht="12" hidden="1" customHeight="1" outlineLevel="1" x14ac:dyDescent="0.25">
      <c r="A10" s="160" t="s">
        <v>125</v>
      </c>
      <c r="B10" s="160"/>
      <c r="C10" s="160"/>
      <c r="D10" s="160"/>
      <c r="E10" s="160"/>
      <c r="F10" s="160"/>
      <c r="G10" s="160">
        <f>24</f>
        <v>24</v>
      </c>
      <c r="H10" s="160">
        <v>24</v>
      </c>
      <c r="I10" s="160">
        <v>24</v>
      </c>
      <c r="J10" s="160">
        <v>24</v>
      </c>
      <c r="K10" s="160">
        <v>12</v>
      </c>
      <c r="L10" s="160"/>
      <c r="M10" s="160"/>
      <c r="N10" s="178">
        <f>SUM(B10:M10)</f>
        <v>108</v>
      </c>
      <c r="O10" s="219"/>
      <c r="P10" s="134"/>
    </row>
    <row r="11" spans="1:16" s="141" customFormat="1" ht="15" hidden="1" outlineLevel="1" x14ac:dyDescent="0.25">
      <c r="A11" s="160"/>
      <c r="B11" s="160"/>
      <c r="C11" s="160"/>
      <c r="D11" s="160"/>
      <c r="E11" s="160"/>
      <c r="F11" s="160"/>
      <c r="G11" s="160"/>
      <c r="H11" s="160"/>
      <c r="I11" s="160"/>
      <c r="J11" s="160"/>
      <c r="K11" s="160"/>
      <c r="L11" s="160"/>
      <c r="M11" s="160"/>
      <c r="N11" s="178">
        <f>SUM(B11:M11)</f>
        <v>0</v>
      </c>
      <c r="O11" s="219"/>
      <c r="P11" s="134"/>
    </row>
    <row r="12" spans="1:16" s="141" customFormat="1" ht="15" hidden="1" outlineLevel="1" x14ac:dyDescent="0.25">
      <c r="A12" s="160" t="s">
        <v>126</v>
      </c>
      <c r="B12" s="160">
        <v>12</v>
      </c>
      <c r="C12" s="160">
        <v>12</v>
      </c>
      <c r="D12" s="160">
        <v>12</v>
      </c>
      <c r="E12" s="160">
        <v>12</v>
      </c>
      <c r="F12" s="160">
        <v>12</v>
      </c>
      <c r="G12" s="160">
        <v>12</v>
      </c>
      <c r="H12" s="160">
        <v>12</v>
      </c>
      <c r="I12" s="160">
        <v>12</v>
      </c>
      <c r="J12" s="160">
        <v>12</v>
      </c>
      <c r="K12" s="160">
        <v>12</v>
      </c>
      <c r="L12" s="160">
        <v>12</v>
      </c>
      <c r="M12" s="160">
        <v>12</v>
      </c>
      <c r="N12" s="178"/>
      <c r="O12" s="219"/>
      <c r="P12" s="134"/>
    </row>
    <row r="13" spans="1:16" s="141" customFormat="1" ht="15" hidden="1" outlineLevel="1" x14ac:dyDescent="0.25">
      <c r="A13" s="160"/>
      <c r="B13" s="160"/>
      <c r="C13" s="160"/>
      <c r="D13" s="160"/>
      <c r="E13" s="160"/>
      <c r="F13" s="160"/>
      <c r="G13" s="160"/>
      <c r="H13" s="160"/>
      <c r="I13" s="160"/>
      <c r="J13" s="160"/>
      <c r="K13" s="160"/>
      <c r="L13" s="160"/>
      <c r="M13" s="160"/>
      <c r="N13" s="179"/>
      <c r="O13" s="219"/>
      <c r="P13" s="134"/>
    </row>
    <row r="14" spans="1:16" s="141" customFormat="1" ht="15" hidden="1" outlineLevel="1" x14ac:dyDescent="0.25">
      <c r="A14" s="160"/>
      <c r="B14" s="180"/>
      <c r="C14" s="180"/>
      <c r="D14" s="180"/>
      <c r="E14" s="180"/>
      <c r="F14" s="180"/>
      <c r="G14" s="180"/>
      <c r="H14" s="180"/>
      <c r="I14" s="180"/>
      <c r="J14" s="180"/>
      <c r="K14" s="180"/>
      <c r="L14" s="180"/>
      <c r="M14" s="180"/>
      <c r="N14" s="179"/>
      <c r="O14" s="219"/>
      <c r="P14" s="134"/>
    </row>
    <row r="15" spans="1:16" s="141" customFormat="1" ht="15" collapsed="1" x14ac:dyDescent="0.25">
      <c r="A15" s="161" t="s">
        <v>59</v>
      </c>
      <c r="B15" s="181"/>
      <c r="C15" s="181"/>
      <c r="D15" s="181"/>
      <c r="E15" s="181"/>
      <c r="F15" s="181"/>
      <c r="G15" s="181"/>
      <c r="H15" s="181"/>
      <c r="I15" s="181"/>
      <c r="J15" s="181"/>
      <c r="K15" s="181"/>
      <c r="L15" s="181"/>
      <c r="M15" s="181"/>
      <c r="N15" s="178"/>
      <c r="O15" s="219"/>
      <c r="P15" s="134"/>
    </row>
    <row r="16" spans="1:16" s="141" customFormat="1" ht="15" x14ac:dyDescent="0.25">
      <c r="A16" s="160" t="s">
        <v>117</v>
      </c>
      <c r="B16" s="160">
        <f>(B5*B6)+(B7*B8)</f>
        <v>10200</v>
      </c>
      <c r="C16" s="160">
        <f t="shared" ref="C16:M16" si="0">(C5*C6)+(C7*C8)</f>
        <v>10200</v>
      </c>
      <c r="D16" s="160">
        <f t="shared" si="0"/>
        <v>10200</v>
      </c>
      <c r="E16" s="160">
        <f t="shared" si="0"/>
        <v>5100</v>
      </c>
      <c r="F16" s="160">
        <f t="shared" si="0"/>
        <v>5100</v>
      </c>
      <c r="G16" s="160">
        <f t="shared" si="0"/>
        <v>1500</v>
      </c>
      <c r="H16" s="160">
        <f t="shared" si="0"/>
        <v>0</v>
      </c>
      <c r="I16" s="160">
        <f t="shared" si="0"/>
        <v>0</v>
      </c>
      <c r="J16" s="160">
        <f t="shared" si="0"/>
        <v>0</v>
      </c>
      <c r="K16" s="160">
        <f t="shared" si="0"/>
        <v>6300</v>
      </c>
      <c r="L16" s="160">
        <f t="shared" si="0"/>
        <v>6300</v>
      </c>
      <c r="M16" s="160">
        <f t="shared" si="0"/>
        <v>6300</v>
      </c>
      <c r="N16" s="178">
        <f>SUM(B16:M16)</f>
        <v>61200</v>
      </c>
      <c r="O16" s="219"/>
      <c r="P16" s="134"/>
    </row>
    <row r="17" spans="1:18" s="141" customFormat="1" ht="15" x14ac:dyDescent="0.25">
      <c r="A17" s="160" t="s">
        <v>118</v>
      </c>
      <c r="B17" s="160"/>
      <c r="C17" s="160"/>
      <c r="D17" s="160"/>
      <c r="E17" s="160"/>
      <c r="F17" s="160"/>
      <c r="G17" s="160">
        <f>600*G10</f>
        <v>14400</v>
      </c>
      <c r="H17" s="160">
        <f>600*H10</f>
        <v>14400</v>
      </c>
      <c r="I17" s="160">
        <f>600*I10</f>
        <v>14400</v>
      </c>
      <c r="J17" s="160">
        <f>600*J10</f>
        <v>14400</v>
      </c>
      <c r="K17" s="160">
        <f>600*K10</f>
        <v>7200</v>
      </c>
      <c r="L17" s="160"/>
      <c r="M17" s="160"/>
      <c r="N17" s="178">
        <f>SUM(B17:M17)</f>
        <v>64800</v>
      </c>
      <c r="O17" s="219"/>
      <c r="P17" s="134"/>
    </row>
    <row r="18" spans="1:18" s="141" customFormat="1" ht="15" x14ac:dyDescent="0.25">
      <c r="A18" s="160" t="s">
        <v>132</v>
      </c>
      <c r="B18" s="160">
        <v>0</v>
      </c>
      <c r="C18" s="160">
        <v>0</v>
      </c>
      <c r="D18" s="160">
        <v>0</v>
      </c>
      <c r="E18" s="160">
        <v>0</v>
      </c>
      <c r="F18" s="160">
        <v>0</v>
      </c>
      <c r="G18" s="160">
        <f>100*G10</f>
        <v>2400</v>
      </c>
      <c r="H18" s="160">
        <f>100*H10</f>
        <v>2400</v>
      </c>
      <c r="I18" s="160"/>
      <c r="J18" s="160">
        <f>100*J10</f>
        <v>2400</v>
      </c>
      <c r="K18" s="160">
        <f>100*K10</f>
        <v>1200</v>
      </c>
      <c r="L18" s="160">
        <v>0</v>
      </c>
      <c r="M18" s="160">
        <v>0</v>
      </c>
      <c r="N18" s="178">
        <f>SUM(B18:M18)</f>
        <v>8400</v>
      </c>
      <c r="O18" s="219"/>
      <c r="P18" s="134"/>
    </row>
    <row r="19" spans="1:18" s="141" customFormat="1" ht="15" x14ac:dyDescent="0.25">
      <c r="A19" s="160" t="s">
        <v>133</v>
      </c>
      <c r="B19" s="160">
        <v>0</v>
      </c>
      <c r="C19" s="160">
        <v>0</v>
      </c>
      <c r="D19" s="160">
        <v>0</v>
      </c>
      <c r="E19" s="160">
        <v>0</v>
      </c>
      <c r="F19" s="160">
        <v>0</v>
      </c>
      <c r="G19" s="160"/>
      <c r="H19" s="160"/>
      <c r="I19" s="160">
        <v>0</v>
      </c>
      <c r="J19" s="160"/>
      <c r="K19" s="160"/>
      <c r="L19" s="160">
        <v>0</v>
      </c>
      <c r="M19" s="160">
        <v>0</v>
      </c>
      <c r="N19" s="178">
        <f>SUM(B19:M19)</f>
        <v>0</v>
      </c>
      <c r="O19" s="219"/>
      <c r="P19" s="134"/>
    </row>
    <row r="20" spans="1:18" s="141" customFormat="1" ht="15" x14ac:dyDescent="0.25">
      <c r="A20" s="160" t="s">
        <v>45</v>
      </c>
      <c r="B20" s="160">
        <v>0</v>
      </c>
      <c r="C20" s="160">
        <v>0</v>
      </c>
      <c r="D20" s="160">
        <v>0</v>
      </c>
      <c r="E20" s="160">
        <v>0</v>
      </c>
      <c r="F20" s="160">
        <v>0</v>
      </c>
      <c r="G20" s="160">
        <v>0</v>
      </c>
      <c r="H20" s="160">
        <v>0</v>
      </c>
      <c r="I20" s="160">
        <v>0</v>
      </c>
      <c r="J20" s="160">
        <v>0</v>
      </c>
      <c r="K20" s="160">
        <v>0</v>
      </c>
      <c r="L20" s="160">
        <v>0</v>
      </c>
      <c r="M20" s="160">
        <v>0</v>
      </c>
      <c r="N20" s="178">
        <f>SUM(B20:M20)</f>
        <v>0</v>
      </c>
      <c r="O20" s="219"/>
      <c r="P20" s="134"/>
      <c r="R20" s="146"/>
    </row>
    <row r="21" spans="1:18" s="151" customFormat="1" ht="15" x14ac:dyDescent="0.25">
      <c r="A21" s="147" t="s">
        <v>138</v>
      </c>
      <c r="B21" s="148">
        <f t="shared" ref="B21:N21" si="1">SUM(B16:B20)</f>
        <v>10200</v>
      </c>
      <c r="C21" s="148">
        <f t="shared" si="1"/>
        <v>10200</v>
      </c>
      <c r="D21" s="148">
        <f t="shared" si="1"/>
        <v>10200</v>
      </c>
      <c r="E21" s="148">
        <f t="shared" si="1"/>
        <v>5100</v>
      </c>
      <c r="F21" s="148">
        <f t="shared" si="1"/>
        <v>5100</v>
      </c>
      <c r="G21" s="148">
        <f t="shared" si="1"/>
        <v>18300</v>
      </c>
      <c r="H21" s="148">
        <f t="shared" si="1"/>
        <v>16800</v>
      </c>
      <c r="I21" s="148">
        <f t="shared" si="1"/>
        <v>14400</v>
      </c>
      <c r="J21" s="148">
        <f t="shared" si="1"/>
        <v>16800</v>
      </c>
      <c r="K21" s="148">
        <f t="shared" si="1"/>
        <v>14700</v>
      </c>
      <c r="L21" s="148">
        <f t="shared" si="1"/>
        <v>6300</v>
      </c>
      <c r="M21" s="148">
        <f t="shared" si="1"/>
        <v>6300</v>
      </c>
      <c r="N21" s="148">
        <f t="shared" si="1"/>
        <v>134400</v>
      </c>
      <c r="O21" s="243">
        <v>1</v>
      </c>
      <c r="P21" s="149"/>
      <c r="Q21" s="150"/>
      <c r="R21" s="150"/>
    </row>
    <row r="22" spans="1:18" x14ac:dyDescent="0.2">
      <c r="N22" s="14"/>
      <c r="O22" s="220"/>
      <c r="P22" s="15"/>
    </row>
    <row r="23" spans="1:18" s="141" customFormat="1" ht="15" x14ac:dyDescent="0.25">
      <c r="A23" s="162" t="s">
        <v>135</v>
      </c>
      <c r="B23" s="182"/>
      <c r="C23" s="182"/>
      <c r="D23" s="182"/>
      <c r="E23" s="182"/>
      <c r="F23" s="182"/>
      <c r="G23" s="182"/>
      <c r="H23" s="182"/>
      <c r="I23" s="182"/>
      <c r="J23" s="182"/>
      <c r="K23" s="182"/>
      <c r="L23" s="182"/>
      <c r="M23" s="182"/>
      <c r="N23" s="183"/>
      <c r="O23" s="221"/>
      <c r="P23" s="164"/>
    </row>
    <row r="24" spans="1:18" s="141" customFormat="1" ht="15" outlineLevel="1" x14ac:dyDescent="0.25">
      <c r="A24" s="165" t="s">
        <v>128</v>
      </c>
      <c r="B24" s="165">
        <v>0</v>
      </c>
      <c r="C24" s="165">
        <v>0</v>
      </c>
      <c r="D24" s="165">
        <v>0</v>
      </c>
      <c r="E24" s="165">
        <v>3</v>
      </c>
      <c r="F24" s="165">
        <v>3</v>
      </c>
      <c r="G24" s="165">
        <v>3</v>
      </c>
      <c r="H24" s="165">
        <v>3</v>
      </c>
      <c r="I24" s="165">
        <v>3</v>
      </c>
      <c r="J24" s="165">
        <v>3</v>
      </c>
      <c r="K24" s="165">
        <v>3</v>
      </c>
      <c r="L24" s="165">
        <v>0</v>
      </c>
      <c r="M24" s="165">
        <v>0</v>
      </c>
      <c r="N24" s="185">
        <f>AVERAGE(B24:M24)</f>
        <v>1.75</v>
      </c>
      <c r="O24" s="221"/>
      <c r="P24" s="163"/>
    </row>
    <row r="25" spans="1:18" s="141" customFormat="1" ht="15" outlineLevel="1" x14ac:dyDescent="0.25">
      <c r="A25" s="165" t="s">
        <v>121</v>
      </c>
      <c r="B25" s="165">
        <f>(B24*16)*14</f>
        <v>0</v>
      </c>
      <c r="C25" s="165">
        <f>(C24*16)*14</f>
        <v>0</v>
      </c>
      <c r="D25" s="165">
        <f>(D24*16)*14</f>
        <v>0</v>
      </c>
      <c r="E25" s="165">
        <f>(E24*160)*10</f>
        <v>4800</v>
      </c>
      <c r="F25" s="165">
        <f t="shared" ref="F25:K25" si="2">(F24*160)*10</f>
        <v>4800</v>
      </c>
      <c r="G25" s="165">
        <f t="shared" si="2"/>
        <v>4800</v>
      </c>
      <c r="H25" s="165">
        <f t="shared" si="2"/>
        <v>4800</v>
      </c>
      <c r="I25" s="165">
        <f t="shared" si="2"/>
        <v>4800</v>
      </c>
      <c r="J25" s="165">
        <f t="shared" si="2"/>
        <v>4800</v>
      </c>
      <c r="K25" s="165">
        <f t="shared" si="2"/>
        <v>4800</v>
      </c>
      <c r="L25" s="165">
        <f>(L24*16)*14</f>
        <v>0</v>
      </c>
      <c r="M25" s="165">
        <f>(M24*16)*14</f>
        <v>0</v>
      </c>
      <c r="N25" s="183">
        <f t="shared" ref="N25:N31" si="3">SUM(B25:M25)</f>
        <v>33600</v>
      </c>
      <c r="O25" s="221"/>
      <c r="P25" s="163"/>
    </row>
    <row r="26" spans="1:18" s="141" customFormat="1" ht="15" outlineLevel="1" x14ac:dyDescent="0.25">
      <c r="A26" s="165" t="s">
        <v>122</v>
      </c>
      <c r="B26" s="165">
        <v>0</v>
      </c>
      <c r="C26" s="165">
        <v>0</v>
      </c>
      <c r="D26" s="165">
        <v>0</v>
      </c>
      <c r="E26" s="165">
        <v>0</v>
      </c>
      <c r="F26" s="165">
        <v>0</v>
      </c>
      <c r="G26" s="165">
        <f>G10*(8*10)</f>
        <v>1920</v>
      </c>
      <c r="H26" s="165">
        <f>H10*(8*10)</f>
        <v>1920</v>
      </c>
      <c r="I26" s="165">
        <f>I10*(8*10)</f>
        <v>1920</v>
      </c>
      <c r="J26" s="165">
        <f>J10*(8*10)</f>
        <v>1920</v>
      </c>
      <c r="K26" s="165">
        <f>K10*(8*10)</f>
        <v>960</v>
      </c>
      <c r="L26" s="165">
        <v>0</v>
      </c>
      <c r="M26" s="165">
        <v>0</v>
      </c>
      <c r="N26" s="183">
        <f t="shared" si="3"/>
        <v>8640</v>
      </c>
      <c r="O26" s="221"/>
      <c r="P26" s="163"/>
    </row>
    <row r="27" spans="1:18" s="141" customFormat="1" ht="15" outlineLevel="1" x14ac:dyDescent="0.25">
      <c r="A27" s="166" t="s">
        <v>38</v>
      </c>
      <c r="B27" s="165">
        <v>0</v>
      </c>
      <c r="C27" s="165">
        <v>0</v>
      </c>
      <c r="D27" s="165">
        <v>0</v>
      </c>
      <c r="E27" s="165">
        <f>480*4</f>
        <v>1920</v>
      </c>
      <c r="F27" s="165">
        <f>480*4</f>
        <v>1920</v>
      </c>
      <c r="G27" s="165">
        <f>(480+192)*4</f>
        <v>2688</v>
      </c>
      <c r="H27" s="165">
        <f>(480+192)*4</f>
        <v>2688</v>
      </c>
      <c r="I27" s="165">
        <f>(480+192)*4</f>
        <v>2688</v>
      </c>
      <c r="J27" s="165">
        <f>(480+192)*4</f>
        <v>2688</v>
      </c>
      <c r="K27" s="165">
        <f>(480+96)*4</f>
        <v>2304</v>
      </c>
      <c r="L27" s="165">
        <v>0</v>
      </c>
      <c r="M27" s="165">
        <v>0</v>
      </c>
      <c r="N27" s="183">
        <f t="shared" si="3"/>
        <v>16896</v>
      </c>
      <c r="O27" s="221"/>
      <c r="P27" s="163"/>
    </row>
    <row r="28" spans="1:18" s="141" customFormat="1" ht="15" outlineLevel="1" x14ac:dyDescent="0.25">
      <c r="A28" s="165" t="s">
        <v>129</v>
      </c>
      <c r="B28" s="165">
        <v>0</v>
      </c>
      <c r="C28" s="165">
        <v>0</v>
      </c>
      <c r="D28" s="165">
        <v>0</v>
      </c>
      <c r="E28" s="165">
        <v>0</v>
      </c>
      <c r="F28" s="165">
        <v>0</v>
      </c>
      <c r="G28" s="165">
        <v>0</v>
      </c>
      <c r="H28" s="165">
        <v>0</v>
      </c>
      <c r="I28" s="165">
        <v>0</v>
      </c>
      <c r="J28" s="165">
        <v>0</v>
      </c>
      <c r="K28" s="165">
        <v>0</v>
      </c>
      <c r="L28" s="165">
        <v>3200</v>
      </c>
      <c r="M28" s="165">
        <v>0</v>
      </c>
      <c r="N28" s="183">
        <f t="shared" si="3"/>
        <v>3200</v>
      </c>
      <c r="O28" s="221"/>
      <c r="P28" s="163"/>
    </row>
    <row r="29" spans="1:18" s="141" customFormat="1" ht="15" outlineLevel="1" x14ac:dyDescent="0.25">
      <c r="A29" s="165" t="s">
        <v>43</v>
      </c>
      <c r="B29" s="165">
        <v>0</v>
      </c>
      <c r="C29" s="165">
        <v>0</v>
      </c>
      <c r="D29" s="165">
        <v>0</v>
      </c>
      <c r="E29" s="165">
        <v>0</v>
      </c>
      <c r="F29" s="165">
        <v>0</v>
      </c>
      <c r="G29" s="165">
        <v>0</v>
      </c>
      <c r="H29" s="165">
        <v>0</v>
      </c>
      <c r="I29" s="165">
        <v>0</v>
      </c>
      <c r="J29" s="165">
        <v>0</v>
      </c>
      <c r="K29" s="165">
        <v>0</v>
      </c>
      <c r="L29" s="165">
        <v>0</v>
      </c>
      <c r="M29" s="165">
        <v>0</v>
      </c>
      <c r="N29" s="183">
        <f t="shared" si="3"/>
        <v>0</v>
      </c>
      <c r="O29" s="221"/>
      <c r="P29" s="163"/>
    </row>
    <row r="30" spans="1:18" s="141" customFormat="1" ht="15" outlineLevel="1" x14ac:dyDescent="0.25">
      <c r="A30" s="165" t="s">
        <v>45</v>
      </c>
      <c r="B30" s="165">
        <v>0</v>
      </c>
      <c r="C30" s="165">
        <v>0</v>
      </c>
      <c r="D30" s="165">
        <v>0</v>
      </c>
      <c r="E30" s="165">
        <v>0</v>
      </c>
      <c r="F30" s="165">
        <v>0</v>
      </c>
      <c r="G30" s="165">
        <v>0</v>
      </c>
      <c r="H30" s="165">
        <v>0</v>
      </c>
      <c r="I30" s="165">
        <v>0</v>
      </c>
      <c r="J30" s="165">
        <v>0</v>
      </c>
      <c r="K30" s="165">
        <v>0</v>
      </c>
      <c r="L30" s="165">
        <v>0</v>
      </c>
      <c r="M30" s="165">
        <v>0</v>
      </c>
      <c r="N30" s="183">
        <f t="shared" si="3"/>
        <v>0</v>
      </c>
      <c r="O30" s="221"/>
      <c r="P30" s="163"/>
      <c r="Q30" s="167"/>
      <c r="R30" s="146"/>
    </row>
    <row r="31" spans="1:18" s="141" customFormat="1" ht="15" x14ac:dyDescent="0.25">
      <c r="A31" s="168" t="s">
        <v>13</v>
      </c>
      <c r="B31" s="169">
        <f t="shared" ref="B31:M31" si="4">SUM(B25:B30)</f>
        <v>0</v>
      </c>
      <c r="C31" s="169">
        <f t="shared" si="4"/>
        <v>0</v>
      </c>
      <c r="D31" s="169">
        <f t="shared" si="4"/>
        <v>0</v>
      </c>
      <c r="E31" s="169">
        <f t="shared" si="4"/>
        <v>6720</v>
      </c>
      <c r="F31" s="169">
        <f t="shared" si="4"/>
        <v>6720</v>
      </c>
      <c r="G31" s="169">
        <f t="shared" si="4"/>
        <v>9408</v>
      </c>
      <c r="H31" s="169">
        <f t="shared" si="4"/>
        <v>9408</v>
      </c>
      <c r="I31" s="169">
        <f t="shared" si="4"/>
        <v>9408</v>
      </c>
      <c r="J31" s="169">
        <f t="shared" si="4"/>
        <v>9408</v>
      </c>
      <c r="K31" s="169">
        <f t="shared" si="4"/>
        <v>8064</v>
      </c>
      <c r="L31" s="169">
        <f t="shared" si="4"/>
        <v>3200</v>
      </c>
      <c r="M31" s="169">
        <f t="shared" si="4"/>
        <v>0</v>
      </c>
      <c r="N31" s="183">
        <f t="shared" si="3"/>
        <v>62336</v>
      </c>
      <c r="O31" s="221"/>
      <c r="P31" s="163"/>
      <c r="R31" s="146"/>
    </row>
    <row r="32" spans="1:18" s="141" customFormat="1" ht="15" x14ac:dyDescent="0.25">
      <c r="A32" s="170" t="s">
        <v>123</v>
      </c>
      <c r="B32" s="169"/>
      <c r="C32" s="169"/>
      <c r="D32" s="169"/>
      <c r="E32" s="169">
        <v>500</v>
      </c>
      <c r="F32" s="169"/>
      <c r="G32" s="169"/>
      <c r="H32" s="169"/>
      <c r="I32" s="169"/>
      <c r="J32" s="169"/>
      <c r="K32" s="169"/>
      <c r="L32" s="169">
        <v>3240</v>
      </c>
      <c r="M32" s="169"/>
      <c r="N32" s="183">
        <f t="shared" ref="N32:N37" si="5">SUM(B32:M32)</f>
        <v>3740</v>
      </c>
      <c r="O32" s="221"/>
      <c r="P32" s="164"/>
      <c r="R32" s="146"/>
    </row>
    <row r="33" spans="1:18" s="141" customFormat="1" ht="15" x14ac:dyDescent="0.25">
      <c r="A33" s="170" t="s">
        <v>20</v>
      </c>
      <c r="B33" s="169">
        <v>0</v>
      </c>
      <c r="C33" s="169">
        <v>0</v>
      </c>
      <c r="D33" s="169">
        <v>3600</v>
      </c>
      <c r="E33" s="169">
        <v>3600</v>
      </c>
      <c r="F33" s="169">
        <v>0</v>
      </c>
      <c r="G33" s="169">
        <v>0</v>
      </c>
      <c r="H33" s="169">
        <v>0</v>
      </c>
      <c r="I33" s="169">
        <v>0</v>
      </c>
      <c r="J33" s="169">
        <v>0</v>
      </c>
      <c r="K33" s="169">
        <v>0</v>
      </c>
      <c r="L33" s="169">
        <v>350</v>
      </c>
      <c r="M33" s="169">
        <v>0</v>
      </c>
      <c r="N33" s="183">
        <f t="shared" si="5"/>
        <v>7550</v>
      </c>
      <c r="O33" s="221"/>
      <c r="P33" s="163"/>
      <c r="R33" s="146"/>
    </row>
    <row r="34" spans="1:18" s="141" customFormat="1" ht="15" x14ac:dyDescent="0.25">
      <c r="A34" s="170" t="s">
        <v>30</v>
      </c>
      <c r="B34" s="169">
        <v>0</v>
      </c>
      <c r="C34" s="169">
        <v>0</v>
      </c>
      <c r="D34" s="169">
        <v>437.5</v>
      </c>
      <c r="E34" s="169">
        <v>437.5</v>
      </c>
      <c r="F34" s="169">
        <v>437.5</v>
      </c>
      <c r="G34" s="169">
        <v>437.5</v>
      </c>
      <c r="H34" s="169">
        <v>437.5</v>
      </c>
      <c r="I34" s="169">
        <v>437.5</v>
      </c>
      <c r="J34" s="169">
        <v>437.5</v>
      </c>
      <c r="K34" s="169">
        <v>437.5</v>
      </c>
      <c r="L34" s="169">
        <v>0</v>
      </c>
      <c r="M34" s="169">
        <v>0</v>
      </c>
      <c r="N34" s="183">
        <f t="shared" si="5"/>
        <v>3500</v>
      </c>
      <c r="O34" s="221"/>
      <c r="P34" s="163"/>
      <c r="R34" s="146"/>
    </row>
    <row r="35" spans="1:18" s="141" customFormat="1" ht="15" x14ac:dyDescent="0.25">
      <c r="A35" s="171" t="s">
        <v>21</v>
      </c>
      <c r="B35" s="182">
        <f t="shared" ref="B35:M35" si="6">SUM(B32:B34)</f>
        <v>0</v>
      </c>
      <c r="C35" s="182">
        <f t="shared" si="6"/>
        <v>0</v>
      </c>
      <c r="D35" s="182">
        <f t="shared" si="6"/>
        <v>4037.5</v>
      </c>
      <c r="E35" s="182">
        <f t="shared" si="6"/>
        <v>4537.5</v>
      </c>
      <c r="F35" s="182">
        <f t="shared" si="6"/>
        <v>437.5</v>
      </c>
      <c r="G35" s="182">
        <f t="shared" si="6"/>
        <v>437.5</v>
      </c>
      <c r="H35" s="182">
        <f t="shared" si="6"/>
        <v>437.5</v>
      </c>
      <c r="I35" s="182">
        <f t="shared" si="6"/>
        <v>437.5</v>
      </c>
      <c r="J35" s="182">
        <f t="shared" si="6"/>
        <v>437.5</v>
      </c>
      <c r="K35" s="182">
        <f t="shared" si="6"/>
        <v>437.5</v>
      </c>
      <c r="L35" s="182">
        <f t="shared" si="6"/>
        <v>3590</v>
      </c>
      <c r="M35" s="182">
        <f t="shared" si="6"/>
        <v>0</v>
      </c>
      <c r="N35" s="183">
        <f t="shared" si="5"/>
        <v>14790</v>
      </c>
      <c r="O35" s="221"/>
      <c r="P35" s="184"/>
    </row>
    <row r="36" spans="1:18" s="141" customFormat="1" ht="15" x14ac:dyDescent="0.25">
      <c r="A36" s="165" t="s">
        <v>119</v>
      </c>
      <c r="B36" s="186"/>
      <c r="C36" s="186"/>
      <c r="D36" s="186"/>
      <c r="E36" s="186"/>
      <c r="F36" s="186"/>
      <c r="G36" s="186">
        <f>165*4</f>
        <v>660</v>
      </c>
      <c r="H36" s="186">
        <f>165*4</f>
        <v>660</v>
      </c>
      <c r="I36" s="186">
        <f>165*4</f>
        <v>660</v>
      </c>
      <c r="J36" s="186">
        <f>165*4</f>
        <v>660</v>
      </c>
      <c r="K36" s="186">
        <f>165*2</f>
        <v>330</v>
      </c>
      <c r="L36" s="186"/>
      <c r="M36" s="186"/>
      <c r="N36" s="183">
        <f t="shared" si="5"/>
        <v>2970</v>
      </c>
      <c r="O36" s="221"/>
      <c r="P36" s="184"/>
    </row>
    <row r="37" spans="1:18" s="141" customFormat="1" ht="15" x14ac:dyDescent="0.25">
      <c r="A37" s="171" t="s">
        <v>120</v>
      </c>
      <c r="B37" s="165"/>
      <c r="C37" s="165"/>
      <c r="D37" s="165"/>
      <c r="E37" s="165"/>
      <c r="F37" s="165"/>
      <c r="G37" s="165">
        <f>SUM(G36:G36)</f>
        <v>660</v>
      </c>
      <c r="H37" s="165">
        <f>SUM(H36:H36)</f>
        <v>660</v>
      </c>
      <c r="I37" s="165">
        <f>SUM(I36:I36)</f>
        <v>660</v>
      </c>
      <c r="J37" s="165">
        <f>SUM(J36:J36)</f>
        <v>660</v>
      </c>
      <c r="K37" s="165">
        <f>SUM(K36:K36)</f>
        <v>330</v>
      </c>
      <c r="L37" s="165"/>
      <c r="M37" s="165"/>
      <c r="N37" s="183">
        <f t="shared" si="5"/>
        <v>2970</v>
      </c>
      <c r="O37" s="221"/>
      <c r="P37" s="184"/>
    </row>
    <row r="38" spans="1:18" s="153" customFormat="1" ht="15" x14ac:dyDescent="0.25">
      <c r="A38" s="152" t="s">
        <v>136</v>
      </c>
      <c r="B38" s="187">
        <f t="shared" ref="B38:N38" si="7">B31+B35+B37</f>
        <v>0</v>
      </c>
      <c r="C38" s="187">
        <f t="shared" si="7"/>
        <v>0</v>
      </c>
      <c r="D38" s="187">
        <f t="shared" si="7"/>
        <v>4037.5</v>
      </c>
      <c r="E38" s="187">
        <f t="shared" si="7"/>
        <v>11257.5</v>
      </c>
      <c r="F38" s="187">
        <f t="shared" si="7"/>
        <v>7157.5</v>
      </c>
      <c r="G38" s="187">
        <f t="shared" si="7"/>
        <v>10505.5</v>
      </c>
      <c r="H38" s="187">
        <f t="shared" si="7"/>
        <v>10505.5</v>
      </c>
      <c r="I38" s="187">
        <f t="shared" si="7"/>
        <v>10505.5</v>
      </c>
      <c r="J38" s="187">
        <f t="shared" si="7"/>
        <v>10505.5</v>
      </c>
      <c r="K38" s="187">
        <f t="shared" si="7"/>
        <v>8831.5</v>
      </c>
      <c r="L38" s="187">
        <f t="shared" si="7"/>
        <v>6790</v>
      </c>
      <c r="M38" s="187">
        <f t="shared" si="7"/>
        <v>0</v>
      </c>
      <c r="N38" s="187">
        <f t="shared" si="7"/>
        <v>80096</v>
      </c>
      <c r="O38" s="244">
        <f>N38/N21</f>
        <v>0.5959523809523809</v>
      </c>
      <c r="P38" s="188"/>
    </row>
    <row r="39" spans="1:18" x14ac:dyDescent="0.2">
      <c r="A39" s="92"/>
      <c r="B39" s="189"/>
      <c r="C39" s="189"/>
      <c r="D39" s="189"/>
      <c r="E39" s="189"/>
      <c r="F39" s="189"/>
      <c r="G39" s="189"/>
      <c r="H39" s="189"/>
      <c r="I39" s="189"/>
      <c r="J39" s="189"/>
      <c r="K39" s="189"/>
      <c r="L39" s="189"/>
      <c r="M39" s="189"/>
      <c r="N39" s="189"/>
      <c r="O39" s="222"/>
      <c r="P39" s="189"/>
    </row>
    <row r="40" spans="1:18" s="93" customFormat="1" ht="15" x14ac:dyDescent="0.25">
      <c r="A40" s="126" t="s">
        <v>65</v>
      </c>
      <c r="B40" s="127">
        <f t="shared" ref="B40:N40" si="8">B21-B38</f>
        <v>10200</v>
      </c>
      <c r="C40" s="127">
        <f t="shared" si="8"/>
        <v>10200</v>
      </c>
      <c r="D40" s="127">
        <f t="shared" si="8"/>
        <v>6162.5</v>
      </c>
      <c r="E40" s="127">
        <f t="shared" si="8"/>
        <v>-6157.5</v>
      </c>
      <c r="F40" s="127">
        <f t="shared" si="8"/>
        <v>-2057.5</v>
      </c>
      <c r="G40" s="127">
        <f t="shared" si="8"/>
        <v>7794.5</v>
      </c>
      <c r="H40" s="127">
        <f t="shared" si="8"/>
        <v>6294.5</v>
      </c>
      <c r="I40" s="127">
        <f t="shared" si="8"/>
        <v>3894.5</v>
      </c>
      <c r="J40" s="127">
        <f t="shared" si="8"/>
        <v>6294.5</v>
      </c>
      <c r="K40" s="127">
        <f t="shared" si="8"/>
        <v>5868.5</v>
      </c>
      <c r="L40" s="127">
        <f t="shared" si="8"/>
        <v>-490</v>
      </c>
      <c r="M40" s="127">
        <f t="shared" si="8"/>
        <v>6300</v>
      </c>
      <c r="N40" s="127">
        <f t="shared" si="8"/>
        <v>54304</v>
      </c>
      <c r="O40" s="223"/>
      <c r="P40" s="127"/>
    </row>
    <row r="41" spans="1:18" s="153" customFormat="1" ht="15" x14ac:dyDescent="0.25">
      <c r="A41" s="154" t="s">
        <v>139</v>
      </c>
      <c r="B41" s="155">
        <f t="shared" ref="B41:N41" si="9">1-B38/B21</f>
        <v>1</v>
      </c>
      <c r="C41" s="155">
        <f t="shared" si="9"/>
        <v>1</v>
      </c>
      <c r="D41" s="155">
        <f t="shared" si="9"/>
        <v>0.60416666666666674</v>
      </c>
      <c r="E41" s="155">
        <f t="shared" si="9"/>
        <v>-1.2073529411764707</v>
      </c>
      <c r="F41" s="155">
        <f t="shared" si="9"/>
        <v>-0.40343137254901951</v>
      </c>
      <c r="G41" s="155">
        <f t="shared" si="9"/>
        <v>0.42592896174863393</v>
      </c>
      <c r="H41" s="155">
        <f t="shared" si="9"/>
        <v>0.37467261904761906</v>
      </c>
      <c r="I41" s="155">
        <f t="shared" si="9"/>
        <v>0.27045138888888887</v>
      </c>
      <c r="J41" s="155">
        <f t="shared" si="9"/>
        <v>0.37467261904761906</v>
      </c>
      <c r="K41" s="155">
        <f t="shared" si="9"/>
        <v>0.39921768707482996</v>
      </c>
      <c r="L41" s="155">
        <f t="shared" si="9"/>
        <v>-7.7777777777777724E-2</v>
      </c>
      <c r="M41" s="155">
        <f t="shared" si="9"/>
        <v>1</v>
      </c>
      <c r="N41" s="155">
        <f t="shared" si="9"/>
        <v>0.4040476190476191</v>
      </c>
      <c r="O41" s="242">
        <f>N41</f>
        <v>0.4040476190476191</v>
      </c>
      <c r="P41" s="155"/>
    </row>
    <row r="42" spans="1:18" x14ac:dyDescent="0.2">
      <c r="A42" s="116"/>
      <c r="B42" s="190"/>
      <c r="C42" s="190"/>
      <c r="D42" s="190"/>
      <c r="E42" s="190"/>
      <c r="F42" s="190"/>
      <c r="G42" s="190"/>
      <c r="H42" s="190"/>
      <c r="I42" s="190"/>
      <c r="J42" s="190"/>
      <c r="K42" s="190"/>
      <c r="L42" s="190"/>
      <c r="M42" s="190"/>
      <c r="N42" s="190"/>
      <c r="O42" s="224"/>
      <c r="P42" s="190"/>
    </row>
    <row r="43" spans="1:18" x14ac:dyDescent="0.2">
      <c r="A43" s="102"/>
      <c r="B43" s="128" t="s">
        <v>0</v>
      </c>
      <c r="C43" s="128" t="s">
        <v>1</v>
      </c>
      <c r="D43" s="128" t="s">
        <v>2</v>
      </c>
      <c r="E43" s="128" t="s">
        <v>3</v>
      </c>
      <c r="F43" s="128" t="s">
        <v>4</v>
      </c>
      <c r="G43" s="128" t="s">
        <v>84</v>
      </c>
      <c r="H43" s="128" t="s">
        <v>85</v>
      </c>
      <c r="I43" s="128" t="s">
        <v>5</v>
      </c>
      <c r="J43" s="128" t="s">
        <v>86</v>
      </c>
      <c r="K43" s="128" t="s">
        <v>6</v>
      </c>
      <c r="L43" s="128" t="s">
        <v>7</v>
      </c>
      <c r="M43" s="128" t="s">
        <v>8</v>
      </c>
      <c r="N43" s="129" t="s">
        <v>9</v>
      </c>
      <c r="O43" s="225"/>
      <c r="P43" s="130"/>
    </row>
    <row r="44" spans="1:18" s="141" customFormat="1" ht="12" customHeight="1" x14ac:dyDescent="0.25">
      <c r="A44" s="172" t="s">
        <v>109</v>
      </c>
      <c r="B44" s="191"/>
      <c r="C44" s="191"/>
      <c r="D44" s="191"/>
      <c r="E44" s="191"/>
      <c r="F44" s="191"/>
      <c r="G44" s="191"/>
      <c r="H44" s="191"/>
      <c r="I44" s="191"/>
      <c r="J44" s="191"/>
      <c r="K44" s="191"/>
      <c r="L44" s="191"/>
      <c r="M44" s="191"/>
      <c r="N44" s="191"/>
      <c r="O44" s="226"/>
      <c r="P44" s="192"/>
    </row>
    <row r="45" spans="1:18" s="141" customFormat="1" ht="12" customHeight="1" x14ac:dyDescent="0.25">
      <c r="A45" s="173" t="s">
        <v>127</v>
      </c>
      <c r="B45" s="191"/>
      <c r="C45" s="191"/>
      <c r="D45" s="191">
        <v>2775</v>
      </c>
      <c r="E45" s="191"/>
      <c r="F45" s="191"/>
      <c r="G45" s="191"/>
      <c r="H45" s="191"/>
      <c r="I45" s="191"/>
      <c r="J45" s="191"/>
      <c r="K45" s="191"/>
      <c r="L45" s="191"/>
      <c r="M45" s="191"/>
      <c r="N45" s="191">
        <f>SUM(B45:M45)</f>
        <v>2775</v>
      </c>
      <c r="O45" s="226"/>
      <c r="P45" s="192"/>
    </row>
    <row r="46" spans="1:18" s="141" customFormat="1" ht="12" customHeight="1" x14ac:dyDescent="0.25">
      <c r="A46" s="174" t="s">
        <v>37</v>
      </c>
      <c r="B46" s="193"/>
      <c r="C46" s="193">
        <v>1800</v>
      </c>
      <c r="D46" s="193"/>
      <c r="E46" s="193"/>
      <c r="F46" s="193"/>
      <c r="G46" s="193"/>
      <c r="H46" s="193"/>
      <c r="I46" s="193"/>
      <c r="J46" s="193"/>
      <c r="K46" s="193"/>
      <c r="L46" s="193"/>
      <c r="M46" s="193"/>
      <c r="N46" s="194">
        <f t="shared" ref="N46:N53" si="10">SUM(B46:M46)</f>
        <v>1800</v>
      </c>
      <c r="O46" s="227"/>
      <c r="P46" s="195"/>
    </row>
    <row r="47" spans="1:18" s="141" customFormat="1" ht="12" customHeight="1" outlineLevel="1" x14ac:dyDescent="0.25">
      <c r="A47" s="173" t="s">
        <v>22</v>
      </c>
      <c r="B47" s="173"/>
      <c r="C47" s="173"/>
      <c r="D47" s="173"/>
      <c r="E47" s="173"/>
      <c r="F47" s="173"/>
      <c r="G47" s="173"/>
      <c r="H47" s="173"/>
      <c r="I47" s="173"/>
      <c r="J47" s="173"/>
      <c r="K47" s="173">
        <v>180</v>
      </c>
      <c r="L47" s="173"/>
      <c r="M47" s="173"/>
      <c r="N47" s="194">
        <f t="shared" si="10"/>
        <v>180</v>
      </c>
      <c r="O47" s="227"/>
      <c r="P47" s="195"/>
    </row>
    <row r="48" spans="1:18" s="141" customFormat="1" ht="12" customHeight="1" outlineLevel="1" x14ac:dyDescent="0.25">
      <c r="A48" s="173" t="s">
        <v>35</v>
      </c>
      <c r="B48" s="173">
        <v>0</v>
      </c>
      <c r="C48" s="173">
        <v>0</v>
      </c>
      <c r="D48" s="173">
        <v>0</v>
      </c>
      <c r="E48" s="173">
        <v>0</v>
      </c>
      <c r="F48" s="173">
        <v>0</v>
      </c>
      <c r="G48" s="173">
        <v>0</v>
      </c>
      <c r="H48" s="173">
        <v>0</v>
      </c>
      <c r="I48" s="173">
        <v>0</v>
      </c>
      <c r="J48" s="173">
        <v>0</v>
      </c>
      <c r="K48" s="173">
        <v>0</v>
      </c>
      <c r="L48" s="173">
        <v>0</v>
      </c>
      <c r="M48" s="173">
        <v>0</v>
      </c>
      <c r="N48" s="194">
        <f t="shared" si="10"/>
        <v>0</v>
      </c>
      <c r="O48" s="227"/>
      <c r="P48" s="195"/>
    </row>
    <row r="49" spans="1:18" s="141" customFormat="1" ht="12" customHeight="1" outlineLevel="1" x14ac:dyDescent="0.25">
      <c r="A49" s="173" t="s">
        <v>50</v>
      </c>
      <c r="B49" s="173">
        <f>12*80</f>
        <v>960</v>
      </c>
      <c r="C49" s="173"/>
      <c r="D49" s="173"/>
      <c r="E49" s="173"/>
      <c r="F49" s="173"/>
      <c r="G49" s="173"/>
      <c r="H49" s="173"/>
      <c r="I49" s="173"/>
      <c r="J49" s="173"/>
      <c r="K49" s="173"/>
      <c r="L49" s="173"/>
      <c r="M49" s="173"/>
      <c r="N49" s="194">
        <f t="shared" si="10"/>
        <v>960</v>
      </c>
      <c r="O49" s="227"/>
      <c r="P49" s="175"/>
    </row>
    <row r="50" spans="1:18" s="141" customFormat="1" ht="12" customHeight="1" outlineLevel="1" x14ac:dyDescent="0.25">
      <c r="A50" s="173" t="s">
        <v>51</v>
      </c>
      <c r="B50" s="173">
        <v>0</v>
      </c>
      <c r="C50" s="173">
        <v>0</v>
      </c>
      <c r="D50" s="173">
        <v>0</v>
      </c>
      <c r="E50" s="173">
        <v>0</v>
      </c>
      <c r="F50" s="173">
        <v>0</v>
      </c>
      <c r="G50" s="173">
        <v>0</v>
      </c>
      <c r="H50" s="173">
        <v>0</v>
      </c>
      <c r="I50" s="173">
        <v>0</v>
      </c>
      <c r="J50" s="173">
        <v>0</v>
      </c>
      <c r="K50" s="173">
        <v>0</v>
      </c>
      <c r="L50" s="173">
        <v>0</v>
      </c>
      <c r="M50" s="173">
        <v>0</v>
      </c>
      <c r="N50" s="194">
        <f t="shared" si="10"/>
        <v>0</v>
      </c>
      <c r="O50" s="227"/>
      <c r="P50" s="175"/>
    </row>
    <row r="51" spans="1:18" s="141" customFormat="1" ht="12" customHeight="1" x14ac:dyDescent="0.25">
      <c r="A51" s="173" t="s">
        <v>93</v>
      </c>
      <c r="B51" s="173">
        <v>0</v>
      </c>
      <c r="C51" s="173">
        <v>0</v>
      </c>
      <c r="D51" s="173">
        <v>2000</v>
      </c>
      <c r="E51" s="173"/>
      <c r="F51" s="173"/>
      <c r="G51" s="173"/>
      <c r="H51" s="173">
        <v>2080</v>
      </c>
      <c r="I51" s="173"/>
      <c r="J51" s="173"/>
      <c r="K51" s="173"/>
      <c r="L51" s="173">
        <v>0</v>
      </c>
      <c r="M51" s="173">
        <v>0</v>
      </c>
      <c r="N51" s="194">
        <f t="shared" si="10"/>
        <v>4080</v>
      </c>
      <c r="O51" s="227"/>
      <c r="P51" s="175"/>
    </row>
    <row r="52" spans="1:18" s="141" customFormat="1" ht="12" customHeight="1" x14ac:dyDescent="0.25">
      <c r="A52" s="173" t="s">
        <v>34</v>
      </c>
      <c r="B52" s="173"/>
      <c r="C52" s="173"/>
      <c r="D52" s="173"/>
      <c r="E52" s="173"/>
      <c r="F52" s="173"/>
      <c r="G52" s="173"/>
      <c r="H52" s="173"/>
      <c r="I52" s="173"/>
      <c r="J52" s="173"/>
      <c r="K52" s="173"/>
      <c r="L52" s="173"/>
      <c r="M52" s="173"/>
      <c r="N52" s="194">
        <f t="shared" si="10"/>
        <v>0</v>
      </c>
      <c r="O52" s="227"/>
      <c r="P52" s="175"/>
    </row>
    <row r="53" spans="1:18" s="141" customFormat="1" ht="12" customHeight="1" x14ac:dyDescent="0.25">
      <c r="A53" s="173" t="s">
        <v>130</v>
      </c>
      <c r="B53" s="173">
        <v>200</v>
      </c>
      <c r="C53" s="173"/>
      <c r="D53" s="173"/>
      <c r="E53" s="173"/>
      <c r="F53" s="173"/>
      <c r="G53" s="173">
        <v>70</v>
      </c>
      <c r="H53" s="173">
        <v>70</v>
      </c>
      <c r="I53" s="173">
        <v>70</v>
      </c>
      <c r="J53" s="173">
        <v>70</v>
      </c>
      <c r="K53" s="173">
        <v>70</v>
      </c>
      <c r="L53" s="173"/>
      <c r="M53" s="173"/>
      <c r="N53" s="194">
        <f t="shared" si="10"/>
        <v>550</v>
      </c>
      <c r="O53" s="227"/>
      <c r="P53" s="175"/>
      <c r="Q53" s="176"/>
      <c r="R53" s="146"/>
    </row>
    <row r="54" spans="1:18" s="141" customFormat="1" ht="12" customHeight="1" x14ac:dyDescent="0.25">
      <c r="A54" s="177" t="s">
        <v>134</v>
      </c>
      <c r="B54" s="258">
        <f t="shared" ref="B54:N54" si="11">SUM(B45:B53)</f>
        <v>1160</v>
      </c>
      <c r="C54" s="196">
        <f t="shared" si="11"/>
        <v>1800</v>
      </c>
      <c r="D54" s="196">
        <f t="shared" si="11"/>
        <v>4775</v>
      </c>
      <c r="E54" s="196">
        <f t="shared" si="11"/>
        <v>0</v>
      </c>
      <c r="F54" s="196">
        <f t="shared" si="11"/>
        <v>0</v>
      </c>
      <c r="G54" s="196">
        <f t="shared" si="11"/>
        <v>70</v>
      </c>
      <c r="H54" s="196">
        <f t="shared" si="11"/>
        <v>2150</v>
      </c>
      <c r="I54" s="196">
        <f t="shared" si="11"/>
        <v>70</v>
      </c>
      <c r="J54" s="196">
        <f t="shared" si="11"/>
        <v>70</v>
      </c>
      <c r="K54" s="196">
        <f t="shared" si="11"/>
        <v>250</v>
      </c>
      <c r="L54" s="196">
        <f t="shared" si="11"/>
        <v>0</v>
      </c>
      <c r="M54" s="196">
        <f t="shared" si="11"/>
        <v>0</v>
      </c>
      <c r="N54" s="197">
        <f t="shared" si="11"/>
        <v>10345</v>
      </c>
      <c r="O54" s="245">
        <f>N54/N21</f>
        <v>7.6971726190476195E-2</v>
      </c>
      <c r="P54" s="175"/>
      <c r="Q54" s="176"/>
      <c r="R54" s="146"/>
    </row>
    <row r="55" spans="1:18" s="141" customFormat="1" ht="12" customHeight="1" x14ac:dyDescent="0.25">
      <c r="A55" s="256"/>
      <c r="B55" s="198"/>
      <c r="C55" s="198"/>
      <c r="D55" s="198"/>
      <c r="E55" s="198"/>
      <c r="F55" s="198"/>
      <c r="G55" s="198"/>
      <c r="H55" s="198"/>
      <c r="I55" s="198"/>
      <c r="J55" s="198"/>
      <c r="K55" s="198"/>
      <c r="L55" s="198"/>
      <c r="M55" s="198"/>
      <c r="N55" s="199"/>
      <c r="O55" s="227"/>
      <c r="P55" s="175"/>
      <c r="Q55" s="176"/>
      <c r="R55" s="146"/>
    </row>
    <row r="56" spans="1:18" s="153" customFormat="1" ht="12" customHeight="1" x14ac:dyDescent="0.25">
      <c r="A56" s="173" t="s">
        <v>140</v>
      </c>
      <c r="B56" s="173">
        <v>2500</v>
      </c>
      <c r="C56" s="173">
        <v>2500</v>
      </c>
      <c r="D56" s="173">
        <v>2500</v>
      </c>
      <c r="E56" s="173">
        <v>2500</v>
      </c>
      <c r="F56" s="173">
        <v>2500</v>
      </c>
      <c r="G56" s="173">
        <v>2500</v>
      </c>
      <c r="H56" s="173">
        <v>2500</v>
      </c>
      <c r="I56" s="173">
        <v>2500</v>
      </c>
      <c r="J56" s="173">
        <v>2500</v>
      </c>
      <c r="K56" s="173">
        <v>2500</v>
      </c>
      <c r="L56" s="173">
        <v>2500</v>
      </c>
      <c r="M56" s="173">
        <v>2500</v>
      </c>
      <c r="N56" s="173">
        <f>SUM(B56:M56)</f>
        <v>30000</v>
      </c>
      <c r="O56" s="257">
        <f>N56/N21</f>
        <v>0.22321428571428573</v>
      </c>
      <c r="P56" s="104"/>
      <c r="Q56" s="141"/>
      <c r="R56" s="141"/>
    </row>
    <row r="57" spans="1:18" ht="15" x14ac:dyDescent="0.25">
      <c r="A57" s="103"/>
      <c r="B57" s="198"/>
      <c r="C57" s="198"/>
      <c r="D57" s="198"/>
      <c r="E57" s="198"/>
      <c r="F57" s="198"/>
      <c r="G57" s="198"/>
      <c r="H57" s="198"/>
      <c r="I57" s="198"/>
      <c r="J57" s="198"/>
      <c r="K57" s="198"/>
      <c r="L57" s="198"/>
      <c r="M57" s="198"/>
      <c r="N57" s="199"/>
      <c r="O57" s="228"/>
      <c r="P57" s="104"/>
    </row>
    <row r="58" spans="1:18" s="141" customFormat="1" ht="15" x14ac:dyDescent="0.25">
      <c r="A58" s="158" t="s">
        <v>141</v>
      </c>
      <c r="B58" s="200">
        <f t="shared" ref="B58:M58" si="12">B21-(B38+B54+B56)</f>
        <v>6540</v>
      </c>
      <c r="C58" s="200">
        <f t="shared" si="12"/>
        <v>5900</v>
      </c>
      <c r="D58" s="200">
        <f t="shared" si="12"/>
        <v>-1112.5</v>
      </c>
      <c r="E58" s="200">
        <f t="shared" si="12"/>
        <v>-8657.5</v>
      </c>
      <c r="F58" s="200">
        <f t="shared" si="12"/>
        <v>-4557.5</v>
      </c>
      <c r="G58" s="200">
        <f t="shared" si="12"/>
        <v>5224.5</v>
      </c>
      <c r="H58" s="200">
        <f t="shared" si="12"/>
        <v>1644.5</v>
      </c>
      <c r="I58" s="200">
        <f t="shared" si="12"/>
        <v>1324.5</v>
      </c>
      <c r="J58" s="200">
        <f t="shared" si="12"/>
        <v>3724.5</v>
      </c>
      <c r="K58" s="200">
        <f t="shared" si="12"/>
        <v>3118.5</v>
      </c>
      <c r="L58" s="200">
        <f t="shared" si="12"/>
        <v>-2990</v>
      </c>
      <c r="M58" s="200">
        <f t="shared" si="12"/>
        <v>3800</v>
      </c>
      <c r="N58" s="201">
        <f>SUM(B58:M58)</f>
        <v>13959</v>
      </c>
      <c r="O58" s="229"/>
      <c r="P58" s="159"/>
    </row>
    <row r="59" spans="1:18" s="153" customFormat="1" ht="15" x14ac:dyDescent="0.25">
      <c r="A59" s="156" t="s">
        <v>68</v>
      </c>
      <c r="B59" s="202">
        <f t="shared" ref="B59:N59" si="13">B58/B21</f>
        <v>0.64117647058823535</v>
      </c>
      <c r="C59" s="202">
        <f t="shared" si="13"/>
        <v>0.57843137254901966</v>
      </c>
      <c r="D59" s="202">
        <f t="shared" si="13"/>
        <v>-0.10906862745098039</v>
      </c>
      <c r="E59" s="202">
        <f t="shared" si="13"/>
        <v>-1.6975490196078431</v>
      </c>
      <c r="F59" s="202">
        <f t="shared" si="13"/>
        <v>-0.8936274509803922</v>
      </c>
      <c r="G59" s="202">
        <f t="shared" si="13"/>
        <v>0.28549180327868851</v>
      </c>
      <c r="H59" s="202">
        <f t="shared" si="13"/>
        <v>9.7886904761904758E-2</v>
      </c>
      <c r="I59" s="202">
        <f t="shared" si="13"/>
        <v>9.1979166666666667E-2</v>
      </c>
      <c r="J59" s="202">
        <f t="shared" si="13"/>
        <v>0.22169642857142857</v>
      </c>
      <c r="K59" s="202">
        <f t="shared" si="13"/>
        <v>0.21214285714285713</v>
      </c>
      <c r="L59" s="202">
        <f t="shared" si="13"/>
        <v>-0.47460317460317458</v>
      </c>
      <c r="M59" s="202">
        <f t="shared" si="13"/>
        <v>0.60317460317460314</v>
      </c>
      <c r="N59" s="202">
        <f t="shared" si="13"/>
        <v>0.10386160714285714</v>
      </c>
      <c r="O59" s="246">
        <f>N59</f>
        <v>0.10386160714285714</v>
      </c>
      <c r="P59" s="157"/>
    </row>
    <row r="60" spans="1:18" hidden="1" outlineLevel="1" x14ac:dyDescent="0.2">
      <c r="A60" s="105"/>
      <c r="B60" s="106"/>
      <c r="C60" s="106"/>
      <c r="D60" s="106"/>
      <c r="E60" s="106"/>
      <c r="F60" s="106"/>
      <c r="G60" s="106"/>
      <c r="H60" s="106"/>
      <c r="I60" s="106"/>
      <c r="J60" s="106"/>
      <c r="K60" s="106"/>
      <c r="L60" s="106"/>
      <c r="M60" s="106"/>
      <c r="N60" s="106"/>
      <c r="O60" s="230"/>
      <c r="P60" s="107"/>
    </row>
    <row r="61" spans="1:18" ht="15" hidden="1" outlineLevel="1" x14ac:dyDescent="0.25">
      <c r="A61" s="119" t="s">
        <v>70</v>
      </c>
      <c r="B61" s="203">
        <f t="shared" ref="B61:M61" si="14">B58+B47</f>
        <v>6540</v>
      </c>
      <c r="C61" s="203">
        <f t="shared" si="14"/>
        <v>5900</v>
      </c>
      <c r="D61" s="203">
        <f t="shared" si="14"/>
        <v>-1112.5</v>
      </c>
      <c r="E61" s="203">
        <f t="shared" si="14"/>
        <v>-8657.5</v>
      </c>
      <c r="F61" s="203">
        <f t="shared" si="14"/>
        <v>-4557.5</v>
      </c>
      <c r="G61" s="203">
        <f t="shared" si="14"/>
        <v>5224.5</v>
      </c>
      <c r="H61" s="203">
        <f t="shared" si="14"/>
        <v>1644.5</v>
      </c>
      <c r="I61" s="203">
        <f t="shared" si="14"/>
        <v>1324.5</v>
      </c>
      <c r="J61" s="203">
        <f t="shared" si="14"/>
        <v>3724.5</v>
      </c>
      <c r="K61" s="203">
        <f t="shared" si="14"/>
        <v>3298.5</v>
      </c>
      <c r="L61" s="203">
        <f t="shared" si="14"/>
        <v>-2990</v>
      </c>
      <c r="M61" s="203">
        <f t="shared" si="14"/>
        <v>3800</v>
      </c>
      <c r="N61" s="204"/>
      <c r="O61" s="231"/>
      <c r="P61" s="108"/>
    </row>
    <row r="62" spans="1:18" ht="15" hidden="1" outlineLevel="1" x14ac:dyDescent="0.25">
      <c r="A62" s="142"/>
      <c r="B62" s="205"/>
      <c r="C62" s="205"/>
      <c r="D62" s="205"/>
      <c r="E62" s="205"/>
      <c r="F62" s="205"/>
      <c r="G62" s="205"/>
      <c r="H62" s="205"/>
      <c r="I62" s="205"/>
      <c r="J62" s="205"/>
      <c r="K62" s="205"/>
      <c r="L62" s="205"/>
      <c r="M62" s="205"/>
      <c r="N62" s="206"/>
      <c r="O62" s="232"/>
      <c r="P62" s="143"/>
    </row>
    <row r="63" spans="1:18" hidden="1" outlineLevel="1" x14ac:dyDescent="0.2">
      <c r="A63" s="136" t="s">
        <v>111</v>
      </c>
      <c r="B63" s="207"/>
      <c r="C63" s="207"/>
      <c r="D63" s="207"/>
      <c r="E63" s="207"/>
      <c r="F63" s="207"/>
      <c r="G63" s="207"/>
      <c r="H63" s="207"/>
      <c r="I63" s="207"/>
      <c r="J63" s="207"/>
      <c r="K63" s="207"/>
      <c r="L63" s="207"/>
      <c r="M63" s="207"/>
      <c r="N63" s="208">
        <f>B63+C63+D63+E63+F63+G63+H63+I63+J63+K63+L63+M63</f>
        <v>0</v>
      </c>
      <c r="O63" s="233"/>
      <c r="P63" s="137"/>
    </row>
    <row r="64" spans="1:18" s="141" customFormat="1" hidden="1" outlineLevel="1" x14ac:dyDescent="0.2">
      <c r="A64" s="138"/>
      <c r="B64" s="209"/>
      <c r="C64" s="209"/>
      <c r="D64" s="209"/>
      <c r="E64" s="209"/>
      <c r="F64" s="209"/>
      <c r="G64" s="209"/>
      <c r="H64" s="209"/>
      <c r="I64" s="209"/>
      <c r="J64" s="209"/>
      <c r="K64" s="209"/>
      <c r="L64" s="209"/>
      <c r="M64" s="209"/>
      <c r="N64" s="139"/>
      <c r="O64" s="234"/>
      <c r="P64" s="140"/>
    </row>
    <row r="65" spans="1:16" ht="15" hidden="1" outlineLevel="1" x14ac:dyDescent="0.25">
      <c r="A65" s="131" t="s">
        <v>71</v>
      </c>
      <c r="B65" s="210">
        <v>3000</v>
      </c>
      <c r="C65" s="210">
        <v>3000</v>
      </c>
      <c r="D65" s="210">
        <v>3000</v>
      </c>
      <c r="E65" s="210">
        <v>3000</v>
      </c>
      <c r="F65" s="210">
        <v>3000</v>
      </c>
      <c r="G65" s="210">
        <v>3000</v>
      </c>
      <c r="H65" s="210">
        <v>3000</v>
      </c>
      <c r="I65" s="210">
        <v>3000</v>
      </c>
      <c r="J65" s="210">
        <v>3000</v>
      </c>
      <c r="K65" s="210">
        <v>3000</v>
      </c>
      <c r="L65" s="210">
        <v>3000</v>
      </c>
      <c r="M65" s="210">
        <v>3000</v>
      </c>
      <c r="N65" s="211">
        <f>SUM(B65:M65)</f>
        <v>36000</v>
      </c>
      <c r="O65" s="235"/>
      <c r="P65" s="132"/>
    </row>
    <row r="66" spans="1:16" ht="15" hidden="1" outlineLevel="1" x14ac:dyDescent="0.25">
      <c r="A66" s="133"/>
      <c r="B66" s="133"/>
      <c r="C66" s="133"/>
      <c r="D66" s="133"/>
      <c r="E66" s="133"/>
      <c r="F66" s="133"/>
      <c r="G66" s="133"/>
      <c r="H66" s="133"/>
      <c r="I66" s="133"/>
      <c r="J66" s="133"/>
      <c r="K66" s="133"/>
      <c r="L66" s="133"/>
      <c r="M66" s="133"/>
      <c r="N66" s="178"/>
      <c r="O66" s="219"/>
      <c r="P66" s="135"/>
    </row>
    <row r="67" spans="1:16" ht="15" hidden="1" x14ac:dyDescent="0.25">
      <c r="A67" s="144" t="s">
        <v>113</v>
      </c>
      <c r="B67" s="117"/>
      <c r="C67" s="117"/>
      <c r="D67" s="117"/>
      <c r="E67" s="117"/>
      <c r="F67" s="117"/>
      <c r="G67" s="117"/>
      <c r="H67" s="117"/>
      <c r="I67" s="117"/>
      <c r="J67" s="117"/>
      <c r="K67" s="117"/>
      <c r="L67" s="117"/>
      <c r="M67" s="117"/>
      <c r="N67" s="117"/>
      <c r="O67" s="236"/>
      <c r="P67" s="111"/>
    </row>
    <row r="68" spans="1:16" ht="15" hidden="1" x14ac:dyDescent="0.25">
      <c r="A68" s="117" t="s">
        <v>112</v>
      </c>
      <c r="B68" s="117"/>
      <c r="C68" s="117"/>
      <c r="D68" s="117"/>
      <c r="E68" s="117"/>
      <c r="F68" s="117"/>
      <c r="G68" s="117"/>
      <c r="H68" s="117"/>
      <c r="I68" s="117"/>
      <c r="J68" s="117"/>
      <c r="K68" s="117"/>
      <c r="L68" s="117"/>
      <c r="M68" s="117"/>
      <c r="N68" s="212">
        <f t="shared" ref="N68:N75" si="15">SUM(B68:M68)</f>
        <v>0</v>
      </c>
      <c r="O68" s="237"/>
      <c r="P68" s="110"/>
    </row>
    <row r="69" spans="1:16" ht="15" hidden="1" x14ac:dyDescent="0.25">
      <c r="A69" s="117" t="s">
        <v>131</v>
      </c>
      <c r="B69" s="117"/>
      <c r="C69" s="117">
        <v>288.11</v>
      </c>
      <c r="D69" s="117">
        <v>288.11</v>
      </c>
      <c r="E69" s="117">
        <v>357.78</v>
      </c>
      <c r="F69" s="117">
        <v>357.78</v>
      </c>
      <c r="G69" s="117">
        <v>357.78</v>
      </c>
      <c r="H69" s="117">
        <v>357.78</v>
      </c>
      <c r="I69" s="117">
        <v>357.78</v>
      </c>
      <c r="J69" s="117">
        <v>357.78</v>
      </c>
      <c r="K69" s="117">
        <v>357.78</v>
      </c>
      <c r="L69" s="117">
        <v>357.78</v>
      </c>
      <c r="M69" s="117">
        <v>357.78</v>
      </c>
      <c r="N69" s="212">
        <f>SUM(B69:M69)</f>
        <v>3796.2399999999989</v>
      </c>
      <c r="O69" s="237"/>
      <c r="P69" s="110"/>
    </row>
    <row r="70" spans="1:16" ht="15" hidden="1" x14ac:dyDescent="0.25">
      <c r="A70" s="117" t="s">
        <v>124</v>
      </c>
      <c r="B70" s="117">
        <v>345.44</v>
      </c>
      <c r="C70" s="117">
        <v>345.44</v>
      </c>
      <c r="D70" s="117">
        <v>345.44</v>
      </c>
      <c r="E70" s="117">
        <v>345.44</v>
      </c>
      <c r="F70" s="117">
        <v>345.44</v>
      </c>
      <c r="G70" s="117">
        <v>345.44</v>
      </c>
      <c r="H70" s="117">
        <v>345.44</v>
      </c>
      <c r="I70" s="117">
        <v>345.44</v>
      </c>
      <c r="J70" s="117">
        <v>345.44</v>
      </c>
      <c r="K70" s="117">
        <v>345.44</v>
      </c>
      <c r="L70" s="117">
        <v>345.44</v>
      </c>
      <c r="M70" s="117">
        <v>345.44</v>
      </c>
      <c r="N70" s="212">
        <f>SUM(B70:M70)</f>
        <v>4145.28</v>
      </c>
      <c r="O70" s="237"/>
      <c r="P70" s="110"/>
    </row>
    <row r="71" spans="1:16" ht="15" hidden="1" x14ac:dyDescent="0.25">
      <c r="A71" s="117" t="s">
        <v>24</v>
      </c>
      <c r="B71" s="117"/>
      <c r="C71" s="117"/>
      <c r="D71" s="117"/>
      <c r="E71" s="117"/>
      <c r="F71" s="117"/>
      <c r="G71" s="117"/>
      <c r="H71" s="117"/>
      <c r="I71" s="117"/>
      <c r="J71" s="117"/>
      <c r="K71" s="117"/>
      <c r="L71" s="117"/>
      <c r="M71" s="117"/>
      <c r="N71" s="212">
        <f t="shared" si="15"/>
        <v>0</v>
      </c>
      <c r="O71" s="237"/>
      <c r="P71" s="110"/>
    </row>
    <row r="72" spans="1:16" ht="15" hidden="1" x14ac:dyDescent="0.25">
      <c r="A72" s="117" t="s">
        <v>44</v>
      </c>
      <c r="B72" s="117"/>
      <c r="C72" s="117"/>
      <c r="D72" s="117"/>
      <c r="E72" s="117"/>
      <c r="F72" s="117"/>
      <c r="G72" s="117"/>
      <c r="H72" s="117"/>
      <c r="I72" s="117"/>
      <c r="J72" s="117"/>
      <c r="K72" s="117"/>
      <c r="L72" s="117"/>
      <c r="M72" s="117"/>
      <c r="N72" s="212">
        <f t="shared" si="15"/>
        <v>0</v>
      </c>
      <c r="O72" s="237"/>
      <c r="P72" s="110"/>
    </row>
    <row r="73" spans="1:16" ht="15" hidden="1" x14ac:dyDescent="0.25">
      <c r="A73" s="117" t="s">
        <v>41</v>
      </c>
      <c r="B73" s="117"/>
      <c r="C73" s="117"/>
      <c r="D73" s="117"/>
      <c r="E73" s="117"/>
      <c r="F73" s="117"/>
      <c r="G73" s="117"/>
      <c r="H73" s="117"/>
      <c r="I73" s="117"/>
      <c r="J73" s="117"/>
      <c r="K73" s="117"/>
      <c r="L73" s="117"/>
      <c r="M73" s="117"/>
      <c r="N73" s="212">
        <f t="shared" si="15"/>
        <v>0</v>
      </c>
      <c r="O73" s="237"/>
      <c r="P73" s="110"/>
    </row>
    <row r="74" spans="1:16" ht="15" hidden="1" x14ac:dyDescent="0.25">
      <c r="A74" s="117" t="s">
        <v>94</v>
      </c>
      <c r="B74" s="117"/>
      <c r="C74" s="117"/>
      <c r="D74" s="117"/>
      <c r="E74" s="117"/>
      <c r="F74" s="117"/>
      <c r="G74" s="117"/>
      <c r="H74" s="117"/>
      <c r="I74" s="117"/>
      <c r="J74" s="117"/>
      <c r="K74" s="117"/>
      <c r="L74" s="117"/>
      <c r="M74" s="117"/>
      <c r="N74" s="212">
        <f t="shared" si="15"/>
        <v>0</v>
      </c>
      <c r="O74" s="237"/>
      <c r="P74" s="110"/>
    </row>
    <row r="75" spans="1:16" ht="15" hidden="1" x14ac:dyDescent="0.25">
      <c r="A75" s="117" t="s">
        <v>95</v>
      </c>
      <c r="B75" s="117"/>
      <c r="C75" s="117"/>
      <c r="D75" s="117"/>
      <c r="E75" s="117"/>
      <c r="F75" s="117"/>
      <c r="G75" s="117"/>
      <c r="H75" s="117"/>
      <c r="I75" s="117"/>
      <c r="J75" s="117"/>
      <c r="K75" s="117"/>
      <c r="L75" s="117"/>
      <c r="M75" s="117"/>
      <c r="N75" s="212">
        <f t="shared" si="15"/>
        <v>0</v>
      </c>
      <c r="O75" s="237"/>
      <c r="P75" s="110"/>
    </row>
    <row r="76" spans="1:16" hidden="1" x14ac:dyDescent="0.2">
      <c r="A76" s="118" t="s">
        <v>78</v>
      </c>
      <c r="B76" s="213">
        <f>SUM(B68:B75)</f>
        <v>345.44</v>
      </c>
      <c r="C76" s="213">
        <f t="shared" ref="C76:M76" si="16">SUM(C68:C75)</f>
        <v>633.54999999999995</v>
      </c>
      <c r="D76" s="213">
        <f t="shared" si="16"/>
        <v>633.54999999999995</v>
      </c>
      <c r="E76" s="213">
        <f t="shared" si="16"/>
        <v>703.22</v>
      </c>
      <c r="F76" s="213">
        <f t="shared" si="16"/>
        <v>703.22</v>
      </c>
      <c r="G76" s="213">
        <f t="shared" si="16"/>
        <v>703.22</v>
      </c>
      <c r="H76" s="213">
        <f t="shared" si="16"/>
        <v>703.22</v>
      </c>
      <c r="I76" s="213">
        <f t="shared" si="16"/>
        <v>703.22</v>
      </c>
      <c r="J76" s="213">
        <f t="shared" si="16"/>
        <v>703.22</v>
      </c>
      <c r="K76" s="213">
        <f t="shared" si="16"/>
        <v>703.22</v>
      </c>
      <c r="L76" s="213">
        <f t="shared" si="16"/>
        <v>703.22</v>
      </c>
      <c r="M76" s="213">
        <f t="shared" si="16"/>
        <v>703.22</v>
      </c>
      <c r="N76" s="213">
        <f>SUM(B76:M76)</f>
        <v>7941.5200000000023</v>
      </c>
      <c r="O76" s="238"/>
      <c r="P76" s="112"/>
    </row>
    <row r="77" spans="1:16" collapsed="1" x14ac:dyDescent="0.2">
      <c r="A77" s="101"/>
      <c r="B77" s="214"/>
      <c r="C77" s="214"/>
      <c r="D77" s="214"/>
      <c r="E77" s="214"/>
      <c r="F77" s="214"/>
      <c r="G77" s="214"/>
      <c r="H77" s="214"/>
      <c r="I77" s="214"/>
      <c r="J77" s="214"/>
      <c r="K77" s="214"/>
      <c r="L77" s="214"/>
      <c r="M77" s="214"/>
      <c r="N77" s="109"/>
      <c r="O77" s="230"/>
      <c r="P77" s="107"/>
    </row>
    <row r="78" spans="1:16" s="141" customFormat="1" outlineLevel="1" x14ac:dyDescent="0.2">
      <c r="A78" s="138" t="s">
        <v>73</v>
      </c>
      <c r="B78" s="209"/>
      <c r="C78" s="209"/>
      <c r="D78" s="209"/>
      <c r="E78" s="209"/>
      <c r="F78" s="209"/>
      <c r="G78" s="209"/>
      <c r="H78" s="209"/>
      <c r="I78" s="209"/>
      <c r="J78" s="209"/>
      <c r="K78" s="209"/>
      <c r="L78" s="209"/>
      <c r="M78" s="209"/>
      <c r="N78" s="209"/>
      <c r="O78" s="234"/>
      <c r="P78" s="140"/>
    </row>
    <row r="79" spans="1:16" s="141" customFormat="1" outlineLevel="1" x14ac:dyDescent="0.2">
      <c r="A79" s="261" t="s">
        <v>145</v>
      </c>
      <c r="B79" s="262">
        <v>-5000</v>
      </c>
      <c r="C79" s="262"/>
      <c r="D79" s="262"/>
      <c r="E79" s="262"/>
      <c r="F79" s="262"/>
      <c r="G79" s="262"/>
      <c r="H79" s="262"/>
      <c r="I79" s="262"/>
      <c r="J79" s="262"/>
      <c r="K79" s="262"/>
      <c r="L79" s="262"/>
      <c r="M79" s="262"/>
      <c r="N79" s="139">
        <f>SUM(B79:M79)</f>
        <v>-5000</v>
      </c>
      <c r="O79" s="234"/>
      <c r="P79" s="263"/>
    </row>
    <row r="80" spans="1:16" s="141" customFormat="1" outlineLevel="1" x14ac:dyDescent="0.2">
      <c r="A80" s="261" t="s">
        <v>146</v>
      </c>
      <c r="B80" s="262">
        <v>500</v>
      </c>
      <c r="C80" s="262"/>
      <c r="D80" s="262"/>
      <c r="E80" s="262"/>
      <c r="F80" s="262"/>
      <c r="G80" s="262"/>
      <c r="H80" s="262"/>
      <c r="I80" s="262"/>
      <c r="J80" s="262"/>
      <c r="K80" s="262"/>
      <c r="L80" s="262"/>
      <c r="M80" s="262"/>
      <c r="N80" s="139">
        <f>SUM(B80:M80)</f>
        <v>500</v>
      </c>
      <c r="O80" s="234"/>
      <c r="P80" s="263"/>
    </row>
    <row r="81" spans="1:22" s="141" customFormat="1" outlineLevel="1" x14ac:dyDescent="0.2">
      <c r="A81" s="264" t="s">
        <v>144</v>
      </c>
      <c r="B81" s="262">
        <v>4500</v>
      </c>
      <c r="C81" s="262">
        <v>0</v>
      </c>
      <c r="D81" s="262">
        <v>0</v>
      </c>
      <c r="E81" s="262">
        <v>0</v>
      </c>
      <c r="F81" s="262">
        <v>0</v>
      </c>
      <c r="G81" s="262">
        <v>0</v>
      </c>
      <c r="H81" s="262">
        <v>0</v>
      </c>
      <c r="I81" s="262">
        <v>0</v>
      </c>
      <c r="J81" s="262">
        <v>0</v>
      </c>
      <c r="K81" s="262">
        <v>0</v>
      </c>
      <c r="L81" s="262">
        <v>0</v>
      </c>
      <c r="M81" s="262">
        <v>0</v>
      </c>
      <c r="N81" s="139">
        <f>SUM(B81:M81)</f>
        <v>4500</v>
      </c>
      <c r="O81" s="234"/>
      <c r="P81" s="263"/>
    </row>
    <row r="82" spans="1:22" s="141" customFormat="1" outlineLevel="1" x14ac:dyDescent="0.2">
      <c r="A82" s="261" t="s">
        <v>143</v>
      </c>
      <c r="B82" s="262"/>
      <c r="C82" s="262"/>
      <c r="D82" s="262"/>
      <c r="E82" s="262"/>
      <c r="F82" s="262">
        <v>0</v>
      </c>
      <c r="G82" s="262">
        <v>0</v>
      </c>
      <c r="H82" s="262">
        <v>0</v>
      </c>
      <c r="I82" s="262">
        <v>0</v>
      </c>
      <c r="J82" s="262">
        <v>0</v>
      </c>
      <c r="K82" s="262">
        <v>-4500</v>
      </c>
      <c r="L82" s="262">
        <v>0</v>
      </c>
      <c r="M82" s="262">
        <v>0</v>
      </c>
      <c r="N82" s="139">
        <f>SUM(B82:M82)</f>
        <v>-4500</v>
      </c>
      <c r="O82" s="234"/>
      <c r="P82" s="263"/>
    </row>
    <row r="83" spans="1:22" s="141" customFormat="1" outlineLevel="1" x14ac:dyDescent="0.2">
      <c r="A83" s="138" t="s">
        <v>82</v>
      </c>
      <c r="B83" s="209">
        <f>B79+B80+B81+B82</f>
        <v>0</v>
      </c>
      <c r="C83" s="209">
        <f t="shared" ref="C83:M83" si="17">C79+C80+C81+C82</f>
        <v>0</v>
      </c>
      <c r="D83" s="209">
        <f t="shared" si="17"/>
        <v>0</v>
      </c>
      <c r="E83" s="209">
        <f t="shared" si="17"/>
        <v>0</v>
      </c>
      <c r="F83" s="209">
        <f t="shared" si="17"/>
        <v>0</v>
      </c>
      <c r="G83" s="209">
        <f t="shared" si="17"/>
        <v>0</v>
      </c>
      <c r="H83" s="209">
        <f t="shared" si="17"/>
        <v>0</v>
      </c>
      <c r="I83" s="209">
        <f t="shared" si="17"/>
        <v>0</v>
      </c>
      <c r="J83" s="209">
        <f t="shared" si="17"/>
        <v>0</v>
      </c>
      <c r="K83" s="209">
        <f t="shared" si="17"/>
        <v>-4500</v>
      </c>
      <c r="L83" s="209">
        <f t="shared" si="17"/>
        <v>0</v>
      </c>
      <c r="M83" s="209">
        <f t="shared" si="17"/>
        <v>0</v>
      </c>
      <c r="N83" s="139">
        <f>SUM(B83:M83)</f>
        <v>-4500</v>
      </c>
      <c r="O83" s="234"/>
      <c r="P83" s="263"/>
    </row>
    <row r="84" spans="1:22" x14ac:dyDescent="0.2">
      <c r="A84" s="101"/>
      <c r="B84" s="214"/>
      <c r="C84" s="214"/>
      <c r="D84" s="214"/>
      <c r="E84" s="214"/>
      <c r="F84" s="214"/>
      <c r="G84" s="214"/>
      <c r="H84" s="214"/>
      <c r="I84" s="214"/>
      <c r="J84" s="214"/>
      <c r="K84" s="214"/>
      <c r="L84" s="214"/>
      <c r="M84" s="214"/>
      <c r="N84" s="109"/>
      <c r="O84" s="230"/>
      <c r="P84" s="107"/>
      <c r="Q84" s="93"/>
      <c r="R84" s="93"/>
      <c r="S84" s="93"/>
      <c r="T84" s="93"/>
      <c r="U84" s="93"/>
      <c r="V84" s="93"/>
    </row>
    <row r="85" spans="1:22" s="248" customFormat="1" ht="15" x14ac:dyDescent="0.25">
      <c r="A85" s="113" t="s">
        <v>81</v>
      </c>
      <c r="B85" s="113">
        <f>B58+B83</f>
        <v>6540</v>
      </c>
      <c r="C85" s="113">
        <f t="shared" ref="C85:M85" si="18">C58+C83</f>
        <v>5900</v>
      </c>
      <c r="D85" s="113">
        <f t="shared" si="18"/>
        <v>-1112.5</v>
      </c>
      <c r="E85" s="113">
        <f t="shared" si="18"/>
        <v>-8657.5</v>
      </c>
      <c r="F85" s="113">
        <f t="shared" si="18"/>
        <v>-4557.5</v>
      </c>
      <c r="G85" s="113">
        <f t="shared" si="18"/>
        <v>5224.5</v>
      </c>
      <c r="H85" s="113">
        <f t="shared" si="18"/>
        <v>1644.5</v>
      </c>
      <c r="I85" s="113">
        <f t="shared" si="18"/>
        <v>1324.5</v>
      </c>
      <c r="J85" s="113">
        <f t="shared" si="18"/>
        <v>3724.5</v>
      </c>
      <c r="K85" s="113">
        <f t="shared" si="18"/>
        <v>-1381.5</v>
      </c>
      <c r="L85" s="113">
        <f t="shared" si="18"/>
        <v>-2990</v>
      </c>
      <c r="M85" s="113">
        <f t="shared" si="18"/>
        <v>3800</v>
      </c>
      <c r="N85" s="114"/>
      <c r="O85" s="239"/>
      <c r="P85" s="247"/>
    </row>
    <row r="86" spans="1:22" ht="15" x14ac:dyDescent="0.25">
      <c r="A86" s="113" t="s">
        <v>74</v>
      </c>
      <c r="B86" s="113">
        <v>5000</v>
      </c>
      <c r="C86" s="113">
        <f>B87</f>
        <v>11540</v>
      </c>
      <c r="D86" s="113">
        <f t="shared" ref="D86:M86" si="19">C87</f>
        <v>17440</v>
      </c>
      <c r="E86" s="113">
        <f t="shared" si="19"/>
        <v>16327.5</v>
      </c>
      <c r="F86" s="113">
        <f t="shared" si="19"/>
        <v>7670</v>
      </c>
      <c r="G86" s="113">
        <f t="shared" si="19"/>
        <v>3112.5</v>
      </c>
      <c r="H86" s="113">
        <f t="shared" si="19"/>
        <v>8337</v>
      </c>
      <c r="I86" s="113">
        <f t="shared" si="19"/>
        <v>9981.5</v>
      </c>
      <c r="J86" s="113">
        <f t="shared" si="19"/>
        <v>11306</v>
      </c>
      <c r="K86" s="113">
        <f t="shared" si="19"/>
        <v>15030.5</v>
      </c>
      <c r="L86" s="113">
        <f t="shared" si="19"/>
        <v>13649</v>
      </c>
      <c r="M86" s="113">
        <f t="shared" si="19"/>
        <v>10659</v>
      </c>
      <c r="N86" s="114"/>
      <c r="O86" s="239"/>
      <c r="P86" s="115"/>
      <c r="Q86" s="93"/>
      <c r="R86" s="93"/>
      <c r="S86" s="93"/>
      <c r="T86" s="93"/>
      <c r="U86" s="93"/>
      <c r="V86" s="93"/>
    </row>
    <row r="87" spans="1:22" s="248" customFormat="1" x14ac:dyDescent="0.2">
      <c r="A87" s="249" t="s">
        <v>83</v>
      </c>
      <c r="B87" s="250">
        <f t="shared" ref="B87:M87" si="20">B86+B85</f>
        <v>11540</v>
      </c>
      <c r="C87" s="250">
        <f t="shared" si="20"/>
        <v>17440</v>
      </c>
      <c r="D87" s="250">
        <f t="shared" si="20"/>
        <v>16327.5</v>
      </c>
      <c r="E87" s="250">
        <f t="shared" si="20"/>
        <v>7670</v>
      </c>
      <c r="F87" s="250">
        <f t="shared" si="20"/>
        <v>3112.5</v>
      </c>
      <c r="G87" s="250">
        <f t="shared" si="20"/>
        <v>8337</v>
      </c>
      <c r="H87" s="250">
        <f t="shared" si="20"/>
        <v>9981.5</v>
      </c>
      <c r="I87" s="250">
        <f t="shared" si="20"/>
        <v>11306</v>
      </c>
      <c r="J87" s="250">
        <f t="shared" si="20"/>
        <v>15030.5</v>
      </c>
      <c r="K87" s="250">
        <f t="shared" si="20"/>
        <v>13649</v>
      </c>
      <c r="L87" s="250">
        <f t="shared" si="20"/>
        <v>10659</v>
      </c>
      <c r="M87" s="250">
        <f t="shared" si="20"/>
        <v>14459</v>
      </c>
      <c r="N87" s="250"/>
      <c r="O87" s="251"/>
      <c r="P87" s="252"/>
    </row>
    <row r="88" spans="1:22" x14ac:dyDescent="0.2">
      <c r="A88" s="4"/>
      <c r="B88" s="215"/>
      <c r="C88" s="215"/>
      <c r="D88" s="215"/>
      <c r="E88" s="215"/>
      <c r="F88" s="215"/>
      <c r="G88" s="215"/>
      <c r="H88" s="215"/>
      <c r="I88" s="215"/>
      <c r="J88" s="215"/>
      <c r="K88" s="215"/>
      <c r="L88" s="215"/>
      <c r="M88" s="215"/>
      <c r="N88" s="216"/>
      <c r="O88" s="240"/>
      <c r="P88" s="6"/>
      <c r="Q88" s="93"/>
      <c r="R88" s="93"/>
      <c r="S88" s="93"/>
      <c r="T88" s="93"/>
      <c r="U88" s="93"/>
      <c r="V88" s="93"/>
    </row>
    <row r="89" spans="1:22" ht="20.25" customHeight="1" x14ac:dyDescent="0.25">
      <c r="A89" s="259" t="s">
        <v>147</v>
      </c>
      <c r="B89" s="260"/>
      <c r="C89" s="260"/>
      <c r="D89" s="260"/>
      <c r="E89" s="260"/>
      <c r="F89" s="5"/>
      <c r="G89" s="5"/>
      <c r="H89" s="5"/>
      <c r="I89" s="5"/>
      <c r="J89" s="5"/>
      <c r="K89" s="5"/>
      <c r="L89" s="5"/>
      <c r="M89" s="5"/>
      <c r="N89" s="7"/>
      <c r="O89" s="241"/>
      <c r="P89" s="8"/>
      <c r="Q89" s="93"/>
      <c r="R89" s="93"/>
      <c r="S89" s="93"/>
      <c r="T89" s="93"/>
      <c r="U89" s="93"/>
      <c r="V89" s="93"/>
    </row>
    <row r="90" spans="1:22" x14ac:dyDescent="0.2">
      <c r="A90" s="4"/>
      <c r="B90" s="5"/>
      <c r="C90" s="5"/>
      <c r="D90" s="5"/>
      <c r="E90" s="5"/>
      <c r="F90" s="5"/>
      <c r="G90" s="5"/>
      <c r="H90" s="5"/>
      <c r="I90" s="5"/>
      <c r="J90" s="5"/>
      <c r="K90" s="5"/>
      <c r="L90" s="5"/>
      <c r="M90" s="5"/>
      <c r="N90" s="7"/>
      <c r="O90" s="241"/>
      <c r="P90" s="8"/>
    </row>
    <row r="91" spans="1:22" x14ac:dyDescent="0.2">
      <c r="A91" s="4"/>
      <c r="B91" s="5"/>
      <c r="C91" s="5"/>
      <c r="D91" s="5"/>
      <c r="E91" s="5"/>
      <c r="F91" s="5"/>
      <c r="G91" s="5"/>
      <c r="H91" s="5"/>
      <c r="I91" s="5"/>
      <c r="J91" s="5"/>
      <c r="K91" s="5"/>
      <c r="L91" s="5"/>
      <c r="M91" s="5"/>
      <c r="N91" s="7"/>
      <c r="O91" s="241"/>
      <c r="P91" s="8"/>
    </row>
    <row r="92" spans="1:22" x14ac:dyDescent="0.2">
      <c r="A92" s="4"/>
      <c r="B92" s="5"/>
      <c r="C92" s="5"/>
      <c r="D92" s="5"/>
      <c r="E92" s="5"/>
      <c r="F92" s="5"/>
      <c r="G92" s="5"/>
      <c r="H92" s="5"/>
      <c r="I92" s="5"/>
      <c r="J92" s="5"/>
      <c r="K92" s="5"/>
      <c r="L92" s="5"/>
      <c r="M92" s="5"/>
      <c r="N92" s="7"/>
      <c r="O92" s="241"/>
      <c r="P92" s="8"/>
    </row>
    <row r="93" spans="1:22" x14ac:dyDescent="0.2">
      <c r="A93" s="4"/>
      <c r="B93" s="5"/>
      <c r="C93" s="5"/>
      <c r="D93" s="5"/>
      <c r="E93" s="5"/>
      <c r="F93" s="5"/>
      <c r="G93" s="5"/>
      <c r="H93" s="5"/>
      <c r="I93" s="5"/>
      <c r="J93" s="5"/>
      <c r="K93" s="5"/>
      <c r="L93" s="5"/>
      <c r="M93" s="5"/>
      <c r="N93" s="7"/>
      <c r="O93" s="241"/>
      <c r="P93" s="8"/>
    </row>
    <row r="94" spans="1:22" x14ac:dyDescent="0.2">
      <c r="A94" s="4"/>
      <c r="B94" s="5"/>
      <c r="C94" s="5"/>
      <c r="D94" s="5"/>
      <c r="E94" s="5"/>
      <c r="F94" s="5"/>
      <c r="G94" s="5"/>
      <c r="H94" s="5"/>
      <c r="I94" s="5"/>
      <c r="J94" s="5"/>
      <c r="K94" s="5"/>
      <c r="L94" s="5"/>
      <c r="M94" s="5"/>
      <c r="N94" s="7"/>
      <c r="O94" s="241"/>
      <c r="P94" s="8"/>
    </row>
    <row r="95" spans="1:22" x14ac:dyDescent="0.2">
      <c r="A95" s="4"/>
      <c r="B95" s="5"/>
      <c r="C95" s="5"/>
      <c r="D95" s="5"/>
      <c r="E95" s="5"/>
      <c r="F95" s="5"/>
      <c r="G95" s="5"/>
      <c r="H95" s="5"/>
      <c r="I95" s="5"/>
      <c r="J95" s="5"/>
      <c r="K95" s="5"/>
      <c r="L95" s="5"/>
      <c r="M95" s="5"/>
      <c r="N95" s="7"/>
      <c r="O95" s="241"/>
      <c r="P95" s="8"/>
    </row>
    <row r="96" spans="1:22" x14ac:dyDescent="0.2">
      <c r="A96" s="4"/>
      <c r="B96" s="5"/>
      <c r="C96" s="5"/>
      <c r="D96" s="5"/>
      <c r="E96" s="5"/>
      <c r="F96" s="5"/>
      <c r="G96" s="5"/>
      <c r="H96" s="5"/>
      <c r="I96" s="5"/>
      <c r="J96" s="5"/>
      <c r="K96" s="5"/>
      <c r="L96" s="5"/>
      <c r="M96" s="5"/>
      <c r="N96" s="7"/>
      <c r="O96" s="241"/>
      <c r="P96" s="8"/>
    </row>
    <row r="97" spans="1:16" x14ac:dyDescent="0.2">
      <c r="A97" s="4"/>
      <c r="B97" s="5"/>
      <c r="C97" s="5"/>
      <c r="D97" s="5"/>
      <c r="E97" s="5"/>
      <c r="F97" s="5"/>
      <c r="G97" s="5"/>
      <c r="H97" s="5"/>
      <c r="I97" s="5"/>
      <c r="J97" s="5"/>
      <c r="K97" s="5"/>
      <c r="L97" s="5"/>
      <c r="M97" s="5"/>
      <c r="N97" s="7"/>
      <c r="O97" s="241"/>
      <c r="P97" s="8"/>
    </row>
    <row r="98" spans="1:16" x14ac:dyDescent="0.2">
      <c r="A98" s="4"/>
      <c r="B98" s="5"/>
      <c r="C98" s="5"/>
      <c r="D98" s="5"/>
      <c r="E98" s="5"/>
      <c r="F98" s="5"/>
      <c r="G98" s="5"/>
      <c r="H98" s="5"/>
      <c r="I98" s="5"/>
      <c r="J98" s="5"/>
      <c r="K98" s="5"/>
      <c r="L98" s="5"/>
      <c r="M98" s="5"/>
      <c r="N98" s="7"/>
      <c r="O98" s="241"/>
      <c r="P98" s="8"/>
    </row>
    <row r="99" spans="1:16" x14ac:dyDescent="0.2">
      <c r="A99" s="4"/>
      <c r="B99" s="5"/>
      <c r="C99" s="5"/>
      <c r="D99" s="5"/>
      <c r="E99" s="5"/>
      <c r="F99" s="5"/>
      <c r="G99" s="5"/>
      <c r="H99" s="5"/>
      <c r="I99" s="5"/>
      <c r="J99" s="5"/>
      <c r="K99" s="5"/>
      <c r="L99" s="5"/>
      <c r="M99" s="5"/>
      <c r="N99" s="7"/>
      <c r="O99" s="241"/>
      <c r="P99" s="8"/>
    </row>
    <row r="100" spans="1:16" x14ac:dyDescent="0.2">
      <c r="A100" s="4"/>
      <c r="B100" s="5"/>
      <c r="C100" s="5"/>
      <c r="D100" s="5"/>
      <c r="E100" s="5"/>
      <c r="F100" s="5"/>
      <c r="G100" s="5"/>
      <c r="H100" s="5"/>
      <c r="I100" s="5"/>
      <c r="J100" s="5"/>
      <c r="K100" s="5"/>
      <c r="L100" s="5"/>
      <c r="M100" s="5"/>
      <c r="N100" s="7"/>
      <c r="O100" s="241"/>
      <c r="P100" s="8"/>
    </row>
    <row r="101" spans="1:16" x14ac:dyDescent="0.2">
      <c r="A101" s="4"/>
      <c r="B101" s="5"/>
      <c r="C101" s="5"/>
      <c r="D101" s="5"/>
      <c r="E101" s="5"/>
      <c r="F101" s="5"/>
      <c r="G101" s="5"/>
      <c r="H101" s="5"/>
      <c r="I101" s="5"/>
      <c r="J101" s="5"/>
      <c r="K101" s="5"/>
      <c r="L101" s="5"/>
      <c r="M101" s="5"/>
      <c r="N101" s="7"/>
      <c r="O101" s="241"/>
      <c r="P101" s="8"/>
    </row>
    <row r="102" spans="1:16" x14ac:dyDescent="0.2">
      <c r="A102" s="4"/>
      <c r="B102" s="5"/>
      <c r="C102" s="5"/>
      <c r="D102" s="5"/>
      <c r="E102" s="5"/>
      <c r="F102" s="5"/>
      <c r="G102" s="5"/>
      <c r="H102" s="5"/>
      <c r="I102" s="5"/>
      <c r="J102" s="5"/>
      <c r="K102" s="5"/>
      <c r="L102" s="5"/>
      <c r="M102" s="5"/>
      <c r="N102" s="7"/>
      <c r="O102" s="241"/>
      <c r="P102" s="8"/>
    </row>
    <row r="103" spans="1:16" x14ac:dyDescent="0.2">
      <c r="A103" s="4"/>
      <c r="B103" s="5"/>
      <c r="C103" s="5"/>
      <c r="D103" s="5"/>
      <c r="E103" s="5"/>
      <c r="F103" s="5"/>
      <c r="G103" s="5"/>
      <c r="H103" s="5"/>
      <c r="I103" s="5"/>
      <c r="J103" s="5"/>
      <c r="K103" s="5"/>
      <c r="L103" s="5"/>
      <c r="M103" s="5"/>
      <c r="N103" s="7"/>
      <c r="O103" s="241"/>
      <c r="P103" s="8"/>
    </row>
    <row r="104" spans="1:16" x14ac:dyDescent="0.2">
      <c r="A104" s="4"/>
      <c r="B104" s="5"/>
      <c r="C104" s="5"/>
      <c r="D104" s="5"/>
      <c r="E104" s="5"/>
      <c r="F104" s="5"/>
      <c r="G104" s="5"/>
      <c r="H104" s="5"/>
      <c r="I104" s="5"/>
      <c r="J104" s="5"/>
      <c r="K104" s="5"/>
      <c r="L104" s="5"/>
      <c r="M104" s="5"/>
      <c r="N104" s="7"/>
      <c r="O104" s="241"/>
      <c r="P104" s="8"/>
    </row>
    <row r="105" spans="1:16" x14ac:dyDescent="0.2">
      <c r="A105" s="4"/>
      <c r="B105" s="5"/>
      <c r="C105" s="5"/>
      <c r="D105" s="5"/>
      <c r="E105" s="5"/>
      <c r="F105" s="5"/>
      <c r="G105" s="5"/>
      <c r="H105" s="5"/>
      <c r="I105" s="5"/>
      <c r="J105" s="5"/>
      <c r="K105" s="5"/>
      <c r="L105" s="5"/>
      <c r="M105" s="5"/>
      <c r="N105" s="7"/>
      <c r="O105" s="241"/>
      <c r="P105" s="8"/>
    </row>
    <row r="106" spans="1:16" x14ac:dyDescent="0.2">
      <c r="A106" s="4"/>
      <c r="B106" s="5"/>
      <c r="C106" s="5"/>
      <c r="D106" s="5"/>
      <c r="E106" s="5"/>
      <c r="F106" s="5"/>
      <c r="G106" s="5"/>
      <c r="H106" s="5"/>
      <c r="I106" s="5"/>
      <c r="J106" s="5"/>
      <c r="K106" s="5"/>
      <c r="L106" s="5"/>
      <c r="M106" s="5"/>
      <c r="N106" s="7"/>
      <c r="O106" s="241"/>
      <c r="P106" s="8"/>
    </row>
    <row r="107" spans="1:16" x14ac:dyDescent="0.2">
      <c r="A107" s="4"/>
      <c r="B107" s="5"/>
      <c r="C107" s="5"/>
      <c r="D107" s="5"/>
      <c r="E107" s="5"/>
      <c r="F107" s="5"/>
      <c r="G107" s="5"/>
      <c r="H107" s="5"/>
      <c r="I107" s="5"/>
      <c r="J107" s="5"/>
      <c r="K107" s="5"/>
      <c r="L107" s="5"/>
      <c r="M107" s="5"/>
      <c r="N107" s="7"/>
      <c r="O107" s="241"/>
      <c r="P107" s="8"/>
    </row>
    <row r="108" spans="1:16" x14ac:dyDescent="0.2">
      <c r="A108" s="4"/>
      <c r="B108" s="5"/>
      <c r="C108" s="5"/>
      <c r="D108" s="5"/>
      <c r="E108" s="5"/>
      <c r="F108" s="5"/>
      <c r="G108" s="5"/>
      <c r="H108" s="5"/>
      <c r="I108" s="5"/>
      <c r="J108" s="5"/>
      <c r="K108" s="5"/>
      <c r="L108" s="5"/>
      <c r="M108" s="5"/>
      <c r="N108" s="7"/>
      <c r="O108" s="241"/>
      <c r="P108" s="8"/>
    </row>
    <row r="109" spans="1:16" x14ac:dyDescent="0.2">
      <c r="A109" s="4"/>
      <c r="B109" s="5"/>
      <c r="C109" s="5"/>
      <c r="D109" s="5"/>
      <c r="E109" s="5"/>
      <c r="F109" s="5"/>
      <c r="G109" s="5"/>
      <c r="H109" s="5"/>
      <c r="I109" s="5"/>
      <c r="J109" s="5"/>
      <c r="K109" s="5"/>
      <c r="L109" s="5"/>
      <c r="M109" s="5"/>
      <c r="N109" s="7"/>
      <c r="O109" s="241"/>
      <c r="P109" s="8"/>
    </row>
    <row r="110" spans="1:16" x14ac:dyDescent="0.2">
      <c r="A110" s="4"/>
      <c r="B110" s="5"/>
      <c r="C110" s="5"/>
      <c r="D110" s="5"/>
      <c r="E110" s="5"/>
      <c r="F110" s="5"/>
      <c r="G110" s="5"/>
      <c r="H110" s="5"/>
      <c r="I110" s="5"/>
      <c r="J110" s="5"/>
      <c r="K110" s="5"/>
      <c r="L110" s="5"/>
      <c r="M110" s="5"/>
      <c r="N110" s="7"/>
      <c r="O110" s="241"/>
      <c r="P110" s="8"/>
    </row>
    <row r="111" spans="1:16" x14ac:dyDescent="0.2">
      <c r="A111" s="4"/>
      <c r="B111" s="5"/>
      <c r="C111" s="5"/>
      <c r="D111" s="5"/>
      <c r="E111" s="5"/>
      <c r="F111" s="5"/>
      <c r="G111" s="5"/>
      <c r="H111" s="5"/>
      <c r="I111" s="5"/>
      <c r="J111" s="5"/>
      <c r="K111" s="5"/>
      <c r="L111" s="5"/>
      <c r="M111" s="5"/>
      <c r="N111" s="7"/>
      <c r="O111" s="241"/>
      <c r="P111" s="8"/>
    </row>
    <row r="112" spans="1:16" x14ac:dyDescent="0.2">
      <c r="A112" s="4"/>
      <c r="B112" s="5"/>
      <c r="C112" s="5"/>
      <c r="D112" s="5"/>
      <c r="E112" s="5"/>
      <c r="F112" s="5"/>
      <c r="G112" s="5"/>
      <c r="H112" s="5"/>
      <c r="I112" s="5"/>
      <c r="J112" s="5"/>
      <c r="K112" s="5"/>
      <c r="L112" s="5"/>
      <c r="M112" s="5"/>
      <c r="N112" s="7"/>
      <c r="O112" s="241"/>
      <c r="P112" s="8"/>
    </row>
    <row r="113" spans="1:16" x14ac:dyDescent="0.2">
      <c r="A113" s="4"/>
      <c r="B113" s="5"/>
      <c r="C113" s="5"/>
      <c r="D113" s="5"/>
      <c r="E113" s="5"/>
      <c r="F113" s="5"/>
      <c r="G113" s="5"/>
      <c r="H113" s="5"/>
      <c r="I113" s="5"/>
      <c r="J113" s="5"/>
      <c r="K113" s="5"/>
      <c r="L113" s="5"/>
      <c r="M113" s="5"/>
      <c r="N113" s="7"/>
      <c r="O113" s="241"/>
      <c r="P113" s="8"/>
    </row>
    <row r="114" spans="1:16" x14ac:dyDescent="0.2">
      <c r="A114" s="4"/>
      <c r="B114" s="5"/>
      <c r="C114" s="5"/>
      <c r="D114" s="5"/>
      <c r="E114" s="5"/>
      <c r="F114" s="5"/>
      <c r="G114" s="5"/>
      <c r="H114" s="5"/>
      <c r="I114" s="5"/>
      <c r="J114" s="5"/>
      <c r="K114" s="5"/>
      <c r="L114" s="5"/>
      <c r="M114" s="5"/>
      <c r="N114" s="7"/>
      <c r="O114" s="241"/>
      <c r="P114" s="8"/>
    </row>
    <row r="115" spans="1:16" x14ac:dyDescent="0.2">
      <c r="A115" s="4"/>
      <c r="B115" s="5"/>
      <c r="C115" s="5"/>
      <c r="D115" s="5"/>
      <c r="E115" s="5"/>
      <c r="F115" s="5"/>
      <c r="G115" s="5"/>
      <c r="H115" s="5"/>
      <c r="I115" s="5"/>
      <c r="J115" s="5"/>
      <c r="K115" s="5"/>
      <c r="L115" s="5"/>
      <c r="M115" s="5"/>
      <c r="N115" s="7"/>
      <c r="O115" s="241"/>
      <c r="P115" s="8"/>
    </row>
    <row r="116" spans="1:16" x14ac:dyDescent="0.2">
      <c r="A116" s="4"/>
      <c r="B116" s="5"/>
      <c r="C116" s="5"/>
      <c r="D116" s="5"/>
      <c r="E116" s="5"/>
      <c r="F116" s="5"/>
      <c r="G116" s="5"/>
      <c r="H116" s="5"/>
      <c r="I116" s="5"/>
      <c r="J116" s="5"/>
      <c r="K116" s="5"/>
      <c r="L116" s="5"/>
      <c r="M116" s="5"/>
      <c r="N116" s="7"/>
      <c r="O116" s="241"/>
      <c r="P116" s="8"/>
    </row>
    <row r="117" spans="1:16" x14ac:dyDescent="0.2">
      <c r="A117" s="4"/>
      <c r="B117" s="5"/>
      <c r="C117" s="5"/>
      <c r="D117" s="5"/>
      <c r="E117" s="5"/>
      <c r="F117" s="5"/>
      <c r="G117" s="5"/>
      <c r="H117" s="5"/>
      <c r="I117" s="5"/>
      <c r="J117" s="5"/>
      <c r="K117" s="5"/>
      <c r="L117" s="5"/>
      <c r="M117" s="5"/>
      <c r="N117" s="7"/>
      <c r="O117" s="241"/>
      <c r="P117" s="8"/>
    </row>
    <row r="118" spans="1:16" x14ac:dyDescent="0.2">
      <c r="A118" s="4"/>
      <c r="B118" s="5"/>
      <c r="C118" s="5"/>
      <c r="D118" s="5"/>
      <c r="E118" s="5"/>
      <c r="F118" s="5"/>
      <c r="G118" s="5"/>
      <c r="H118" s="5"/>
      <c r="I118" s="5"/>
      <c r="J118" s="5"/>
      <c r="K118" s="5"/>
      <c r="L118" s="5"/>
      <c r="M118" s="5"/>
      <c r="N118" s="7"/>
      <c r="O118" s="241"/>
      <c r="P118" s="8"/>
    </row>
    <row r="119" spans="1:16" x14ac:dyDescent="0.2">
      <c r="A119" s="4"/>
      <c r="B119" s="5"/>
      <c r="C119" s="5"/>
      <c r="D119" s="5"/>
      <c r="E119" s="5"/>
      <c r="F119" s="5"/>
      <c r="G119" s="5"/>
      <c r="H119" s="5"/>
      <c r="I119" s="5"/>
      <c r="J119" s="5"/>
      <c r="K119" s="5"/>
      <c r="L119" s="5"/>
      <c r="M119" s="5"/>
      <c r="N119" s="7"/>
      <c r="O119" s="241"/>
      <c r="P119" s="8"/>
    </row>
    <row r="120" spans="1:16" x14ac:dyDescent="0.2">
      <c r="A120" s="4"/>
      <c r="B120" s="5"/>
      <c r="C120" s="5"/>
      <c r="D120" s="5"/>
      <c r="E120" s="5"/>
      <c r="F120" s="5"/>
      <c r="G120" s="5"/>
      <c r="H120" s="5"/>
      <c r="I120" s="5"/>
      <c r="J120" s="5"/>
      <c r="K120" s="5"/>
      <c r="L120" s="5"/>
      <c r="M120" s="5"/>
      <c r="N120" s="7"/>
      <c r="O120" s="241"/>
      <c r="P120" s="8"/>
    </row>
  </sheetData>
  <mergeCells count="1">
    <mergeCell ref="B1:O1"/>
  </mergeCells>
  <phoneticPr fontId="9" type="noConversion"/>
  <conditionalFormatting sqref="A76">
    <cfRule type="colorScale" priority="2">
      <colorScale>
        <cfvo type="min"/>
        <cfvo type="max"/>
        <color rgb="FF0070C0"/>
        <color rgb="FFFFEF9C"/>
      </colorScale>
    </cfRule>
  </conditionalFormatting>
  <conditionalFormatting sqref="A15:A18 A20">
    <cfRule type="colorScale" priority="6">
      <colorScale>
        <cfvo type="min"/>
        <cfvo type="percentile" val="50"/>
        <cfvo type="max"/>
        <color rgb="FFF8696B"/>
        <color rgb="FFFFEB84"/>
        <color rgb="FF63BE7B"/>
      </colorScale>
    </cfRule>
  </conditionalFormatting>
  <conditionalFormatting sqref="A19">
    <cfRule type="colorScale" priority="1">
      <colorScale>
        <cfvo type="min"/>
        <cfvo type="percentile" val="50"/>
        <cfvo type="max"/>
        <color rgb="FFF8696B"/>
        <color rgb="FFFFEB84"/>
        <color rgb="FF63BE7B"/>
      </colorScale>
    </cfRule>
  </conditionalFormatting>
  <printOptions horizontalCentered="1"/>
  <pageMargins left="0.1" right="0.1" top="0.5" bottom="1" header="0.5" footer="0.2"/>
  <pageSetup scale="58" fitToHeight="2" orientation="landscape" horizontalDpi="300" verticalDpi="300" r:id="rId1"/>
  <headerFooter alignWithMargins="0">
    <oddFooter>&amp;R&amp;8First Pioneer Farm Credit, ACA</oddFooter>
  </headerFooter>
  <ignoredErrors>
    <ignoredError sqref="B49" unlocked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07"/>
  <sheetViews>
    <sheetView topLeftCell="A103" zoomScale="80" zoomScaleNormal="80" workbookViewId="0">
      <selection activeCell="B2" sqref="B2"/>
    </sheetView>
  </sheetViews>
  <sheetFormatPr defaultRowHeight="12.75" x14ac:dyDescent="0.2"/>
  <cols>
    <col min="1" max="1" width="41.7109375" bestFit="1" customWidth="1"/>
    <col min="2" max="2" width="13.5703125" bestFit="1" customWidth="1"/>
    <col min="3" max="13" width="13" bestFit="1" customWidth="1"/>
    <col min="14" max="14" width="14.140625" bestFit="1" customWidth="1"/>
    <col min="15" max="15" width="12.28515625" bestFit="1" customWidth="1"/>
    <col min="16" max="16" width="6.85546875" customWidth="1"/>
  </cols>
  <sheetData>
    <row r="1" spans="1:15" ht="81" customHeight="1" x14ac:dyDescent="0.3">
      <c r="B1" s="267" t="s">
        <v>108</v>
      </c>
      <c r="C1" s="267"/>
      <c r="D1" s="267"/>
      <c r="E1" s="267"/>
      <c r="F1" s="267"/>
      <c r="G1" s="267"/>
      <c r="H1" s="267"/>
      <c r="I1" s="267"/>
      <c r="J1" s="267"/>
      <c r="K1" s="267"/>
      <c r="L1" s="267"/>
      <c r="M1" s="267"/>
      <c r="N1" s="267"/>
      <c r="O1" s="267"/>
    </row>
    <row r="2" spans="1:15" ht="23.25" customHeight="1" x14ac:dyDescent="0.25">
      <c r="A2" s="11" t="s">
        <v>57</v>
      </c>
    </row>
    <row r="3" spans="1:15" ht="16.5" thickBot="1" x14ac:dyDescent="0.3">
      <c r="A3" s="13" t="s">
        <v>52</v>
      </c>
      <c r="B3" s="12"/>
      <c r="C3" s="12"/>
      <c r="D3" s="12"/>
      <c r="E3" s="12"/>
      <c r="F3" s="12"/>
      <c r="G3" s="12"/>
      <c r="H3" s="12"/>
      <c r="I3" s="12"/>
      <c r="J3" s="12"/>
      <c r="K3" s="12"/>
      <c r="L3" s="12"/>
      <c r="M3" s="12"/>
      <c r="N3" s="16"/>
      <c r="O3" s="17"/>
    </row>
    <row r="4" spans="1:15" ht="16.5" thickBot="1" x14ac:dyDescent="0.3">
      <c r="A4" s="18"/>
      <c r="B4" s="19" t="s">
        <v>89</v>
      </c>
      <c r="C4" s="19" t="s">
        <v>89</v>
      </c>
      <c r="D4" s="19" t="s">
        <v>89</v>
      </c>
      <c r="E4" s="19" t="s">
        <v>89</v>
      </c>
      <c r="F4" s="19" t="s">
        <v>89</v>
      </c>
      <c r="G4" s="19" t="s">
        <v>89</v>
      </c>
      <c r="H4" s="19" t="s">
        <v>89</v>
      </c>
      <c r="I4" s="19" t="s">
        <v>89</v>
      </c>
      <c r="J4" s="19" t="s">
        <v>89</v>
      </c>
      <c r="K4" s="19" t="s">
        <v>89</v>
      </c>
      <c r="L4" s="19" t="s">
        <v>89</v>
      </c>
      <c r="M4" s="19" t="s">
        <v>89</v>
      </c>
      <c r="N4" s="268" t="s">
        <v>89</v>
      </c>
      <c r="O4" s="269"/>
    </row>
    <row r="5" spans="1:15" ht="16.5" thickBot="1" x14ac:dyDescent="0.3">
      <c r="A5" s="20"/>
      <c r="B5" s="21" t="s">
        <v>0</v>
      </c>
      <c r="C5" s="21" t="s">
        <v>1</v>
      </c>
      <c r="D5" s="21" t="s">
        <v>2</v>
      </c>
      <c r="E5" s="21" t="s">
        <v>3</v>
      </c>
      <c r="F5" s="21" t="s">
        <v>4</v>
      </c>
      <c r="G5" s="21" t="s">
        <v>84</v>
      </c>
      <c r="H5" s="21" t="s">
        <v>85</v>
      </c>
      <c r="I5" s="21" t="s">
        <v>5</v>
      </c>
      <c r="J5" s="21" t="s">
        <v>86</v>
      </c>
      <c r="K5" s="21" t="s">
        <v>6</v>
      </c>
      <c r="L5" s="21" t="s">
        <v>7</v>
      </c>
      <c r="M5" s="21" t="s">
        <v>8</v>
      </c>
      <c r="N5" s="22" t="s">
        <v>9</v>
      </c>
      <c r="O5" s="23" t="s">
        <v>87</v>
      </c>
    </row>
    <row r="6" spans="1:15" ht="15" x14ac:dyDescent="0.2">
      <c r="A6" s="24" t="s">
        <v>55</v>
      </c>
      <c r="B6" s="25">
        <v>100</v>
      </c>
      <c r="C6" s="25"/>
      <c r="D6" s="25"/>
      <c r="E6" s="25"/>
      <c r="F6" s="25"/>
      <c r="G6" s="25"/>
      <c r="H6" s="25"/>
      <c r="I6" s="25"/>
      <c r="J6" s="25"/>
      <c r="K6" s="25"/>
      <c r="L6" s="25"/>
      <c r="M6" s="25"/>
      <c r="N6" s="26">
        <f>SUM(B6:M6)</f>
        <v>100</v>
      </c>
      <c r="O6" s="27"/>
    </row>
    <row r="7" spans="1:15" ht="15" x14ac:dyDescent="0.2">
      <c r="A7" s="24" t="s">
        <v>54</v>
      </c>
      <c r="B7" s="25">
        <v>85</v>
      </c>
      <c r="C7" s="25"/>
      <c r="D7" s="25"/>
      <c r="E7" s="25"/>
      <c r="F7" s="25"/>
      <c r="G7" s="25"/>
      <c r="H7" s="25"/>
      <c r="I7" s="25"/>
      <c r="J7" s="25"/>
      <c r="K7" s="25"/>
      <c r="L7" s="25"/>
      <c r="M7" s="25"/>
      <c r="N7" s="26">
        <f>SUM(B7:M7)/12</f>
        <v>7.083333333333333</v>
      </c>
      <c r="O7" s="27"/>
    </row>
    <row r="8" spans="1:15" ht="15" x14ac:dyDescent="0.2">
      <c r="A8" s="24" t="s">
        <v>53</v>
      </c>
      <c r="B8" s="25">
        <v>171275</v>
      </c>
      <c r="C8" s="25"/>
      <c r="D8" s="25"/>
      <c r="E8" s="25"/>
      <c r="F8" s="25"/>
      <c r="G8" s="25"/>
      <c r="H8" s="25"/>
      <c r="I8" s="25"/>
      <c r="J8" s="25"/>
      <c r="K8" s="25"/>
      <c r="L8" s="25"/>
      <c r="M8" s="25"/>
      <c r="N8" s="26">
        <f>SUM(B8:M8)</f>
        <v>171275</v>
      </c>
      <c r="O8" s="27"/>
    </row>
    <row r="9" spans="1:15" ht="15" x14ac:dyDescent="0.2">
      <c r="A9" s="24"/>
      <c r="B9" s="25"/>
      <c r="C9" s="25"/>
      <c r="D9" s="25"/>
      <c r="E9" s="25"/>
      <c r="F9" s="25"/>
      <c r="G9" s="25"/>
      <c r="H9" s="25"/>
      <c r="I9" s="25"/>
      <c r="J9" s="25"/>
      <c r="K9" s="25"/>
      <c r="L9" s="25"/>
      <c r="M9" s="25"/>
      <c r="N9" s="26"/>
      <c r="O9" s="27"/>
    </row>
    <row r="10" spans="1:15" ht="15" x14ac:dyDescent="0.2">
      <c r="A10" s="24" t="s">
        <v>26</v>
      </c>
      <c r="B10" s="25">
        <v>0</v>
      </c>
      <c r="C10" s="25"/>
      <c r="D10" s="25"/>
      <c r="E10" s="25"/>
      <c r="F10" s="25"/>
      <c r="G10" s="25"/>
      <c r="H10" s="25"/>
      <c r="I10" s="25"/>
      <c r="J10" s="25"/>
      <c r="K10" s="25"/>
      <c r="L10" s="25"/>
      <c r="M10" s="25"/>
      <c r="N10" s="26">
        <f>SUM(B10:M10)</f>
        <v>0</v>
      </c>
      <c r="O10" s="27"/>
    </row>
    <row r="11" spans="1:15" ht="15" x14ac:dyDescent="0.2">
      <c r="A11" s="24" t="s">
        <v>27</v>
      </c>
      <c r="B11" s="25">
        <v>0</v>
      </c>
      <c r="C11" s="25"/>
      <c r="D11" s="25"/>
      <c r="E11" s="25"/>
      <c r="F11" s="25"/>
      <c r="G11" s="25"/>
      <c r="H11" s="25"/>
      <c r="I11" s="25"/>
      <c r="J11" s="25"/>
      <c r="K11" s="25"/>
      <c r="L11" s="25"/>
      <c r="M11" s="25"/>
      <c r="N11" s="26">
        <f>SUM(B11:M11)</f>
        <v>0</v>
      </c>
      <c r="O11" s="27"/>
    </row>
    <row r="12" spans="1:15" ht="15" x14ac:dyDescent="0.2">
      <c r="A12" s="24"/>
      <c r="B12" s="25"/>
      <c r="C12" s="25"/>
      <c r="D12" s="25"/>
      <c r="E12" s="25"/>
      <c r="F12" s="25"/>
      <c r="G12" s="25"/>
      <c r="H12" s="25"/>
      <c r="I12" s="25"/>
      <c r="J12" s="25"/>
      <c r="K12" s="25"/>
      <c r="L12" s="25"/>
      <c r="M12" s="25"/>
      <c r="N12" s="26"/>
      <c r="O12" s="27"/>
    </row>
    <row r="13" spans="1:15" ht="15" x14ac:dyDescent="0.2">
      <c r="A13" s="24" t="s">
        <v>90</v>
      </c>
      <c r="B13" s="28">
        <v>14.22</v>
      </c>
      <c r="C13" s="28"/>
      <c r="D13" s="28"/>
      <c r="E13" s="28"/>
      <c r="F13" s="28"/>
      <c r="G13" s="28"/>
      <c r="H13" s="28"/>
      <c r="I13" s="28"/>
      <c r="J13" s="28"/>
      <c r="K13" s="28"/>
      <c r="L13" s="28"/>
      <c r="M13" s="28"/>
      <c r="N13" s="29"/>
      <c r="O13" s="27"/>
    </row>
    <row r="14" spans="1:15" ht="15" x14ac:dyDescent="0.2">
      <c r="A14" s="24"/>
      <c r="B14" s="28"/>
      <c r="C14" s="28"/>
      <c r="D14" s="28"/>
      <c r="E14" s="28"/>
      <c r="F14" s="28"/>
      <c r="G14" s="28"/>
      <c r="H14" s="28"/>
      <c r="I14" s="28"/>
      <c r="J14" s="28"/>
      <c r="K14" s="28"/>
      <c r="L14" s="28"/>
      <c r="M14" s="28"/>
      <c r="N14" s="29"/>
      <c r="O14" s="27"/>
    </row>
    <row r="15" spans="1:15" ht="15.75" x14ac:dyDescent="0.25">
      <c r="A15" s="30" t="s">
        <v>59</v>
      </c>
      <c r="B15" s="31"/>
      <c r="C15" s="31"/>
      <c r="D15" s="31"/>
      <c r="E15" s="31"/>
      <c r="F15" s="31"/>
      <c r="G15" s="31"/>
      <c r="H15" s="31"/>
      <c r="I15" s="31"/>
      <c r="J15" s="31"/>
      <c r="K15" s="31"/>
      <c r="L15" s="31"/>
      <c r="M15" s="31"/>
      <c r="N15" s="26"/>
      <c r="O15" s="27"/>
    </row>
    <row r="16" spans="1:15" ht="15" x14ac:dyDescent="0.2">
      <c r="A16" s="24" t="s">
        <v>56</v>
      </c>
      <c r="B16" s="25">
        <f>(B8*B13)/100</f>
        <v>24355.305</v>
      </c>
      <c r="C16" s="25"/>
      <c r="D16" s="25"/>
      <c r="E16" s="25"/>
      <c r="F16" s="25"/>
      <c r="G16" s="25"/>
      <c r="H16" s="25"/>
      <c r="I16" s="25"/>
      <c r="J16" s="25"/>
      <c r="K16" s="25"/>
      <c r="L16" s="25"/>
      <c r="M16" s="25"/>
      <c r="N16" s="26">
        <f t="shared" ref="N16:N22" si="0">SUM(B16:M16)</f>
        <v>24355.305</v>
      </c>
      <c r="O16" s="27">
        <f>N16/($N$8/100)</f>
        <v>14.22</v>
      </c>
    </row>
    <row r="17" spans="1:15" ht="15" x14ac:dyDescent="0.2">
      <c r="A17" s="24" t="s">
        <v>10</v>
      </c>
      <c r="B17" s="25">
        <v>500</v>
      </c>
      <c r="C17" s="25"/>
      <c r="D17" s="25"/>
      <c r="E17" s="25"/>
      <c r="F17" s="25"/>
      <c r="G17" s="25"/>
      <c r="H17" s="25"/>
      <c r="I17" s="25"/>
      <c r="J17" s="25"/>
      <c r="K17" s="25"/>
      <c r="L17" s="25"/>
      <c r="M17" s="25"/>
      <c r="N17" s="26">
        <f t="shared" si="0"/>
        <v>500</v>
      </c>
      <c r="O17" s="27">
        <f t="shared" ref="O17:O23" si="1">N17/($N$8/100)</f>
        <v>0.29192818566632606</v>
      </c>
    </row>
    <row r="18" spans="1:15" ht="15" x14ac:dyDescent="0.2">
      <c r="A18" s="24" t="s">
        <v>11</v>
      </c>
      <c r="B18" s="25">
        <v>2000</v>
      </c>
      <c r="C18" s="25"/>
      <c r="D18" s="25"/>
      <c r="E18" s="25"/>
      <c r="F18" s="25"/>
      <c r="G18" s="25"/>
      <c r="H18" s="25"/>
      <c r="I18" s="25"/>
      <c r="J18" s="25"/>
      <c r="K18" s="25"/>
      <c r="L18" s="25"/>
      <c r="M18" s="25"/>
      <c r="N18" s="26">
        <f t="shared" si="0"/>
        <v>2000</v>
      </c>
      <c r="O18" s="27">
        <f t="shared" si="1"/>
        <v>1.1677127426653042</v>
      </c>
    </row>
    <row r="19" spans="1:15" ht="15" x14ac:dyDescent="0.2">
      <c r="A19" s="24" t="s">
        <v>28</v>
      </c>
      <c r="B19" s="25">
        <v>100</v>
      </c>
      <c r="C19" s="25"/>
      <c r="D19" s="25"/>
      <c r="E19" s="25"/>
      <c r="F19" s="25"/>
      <c r="G19" s="25"/>
      <c r="H19" s="25"/>
      <c r="I19" s="25"/>
      <c r="J19" s="25"/>
      <c r="K19" s="25"/>
      <c r="L19" s="25"/>
      <c r="M19" s="25"/>
      <c r="N19" s="26">
        <f t="shared" si="0"/>
        <v>100</v>
      </c>
      <c r="O19" s="27">
        <f t="shared" si="1"/>
        <v>5.8385637133265215E-2</v>
      </c>
    </row>
    <row r="20" spans="1:15" ht="15" x14ac:dyDescent="0.2">
      <c r="A20" s="24" t="s">
        <v>29</v>
      </c>
      <c r="B20" s="25">
        <v>100</v>
      </c>
      <c r="C20" s="25"/>
      <c r="D20" s="25"/>
      <c r="E20" s="25"/>
      <c r="F20" s="25"/>
      <c r="G20" s="25"/>
      <c r="H20" s="25"/>
      <c r="I20" s="25"/>
      <c r="J20" s="25"/>
      <c r="K20" s="25"/>
      <c r="L20" s="25"/>
      <c r="M20" s="25"/>
      <c r="N20" s="26">
        <f t="shared" si="0"/>
        <v>100</v>
      </c>
      <c r="O20" s="27">
        <f t="shared" si="1"/>
        <v>5.8385637133265215E-2</v>
      </c>
    </row>
    <row r="21" spans="1:15" ht="15" x14ac:dyDescent="0.2">
      <c r="A21" s="24" t="s">
        <v>49</v>
      </c>
      <c r="B21" s="25">
        <v>100</v>
      </c>
      <c r="C21" s="25"/>
      <c r="D21" s="25"/>
      <c r="E21" s="25"/>
      <c r="F21" s="25"/>
      <c r="G21" s="25"/>
      <c r="H21" s="25"/>
      <c r="I21" s="25"/>
      <c r="J21" s="25"/>
      <c r="K21" s="25"/>
      <c r="L21" s="25"/>
      <c r="M21" s="25"/>
      <c r="N21" s="26">
        <f t="shared" si="0"/>
        <v>100</v>
      </c>
      <c r="O21" s="27">
        <f t="shared" si="1"/>
        <v>5.8385637133265215E-2</v>
      </c>
    </row>
    <row r="22" spans="1:15" ht="15" x14ac:dyDescent="0.2">
      <c r="A22" s="24" t="s">
        <v>45</v>
      </c>
      <c r="B22" s="25">
        <v>222</v>
      </c>
      <c r="C22" s="25"/>
      <c r="D22" s="25"/>
      <c r="E22" s="25"/>
      <c r="F22" s="25"/>
      <c r="G22" s="25"/>
      <c r="H22" s="25"/>
      <c r="I22" s="25"/>
      <c r="J22" s="25"/>
      <c r="K22" s="25"/>
      <c r="L22" s="25"/>
      <c r="M22" s="25"/>
      <c r="N22" s="26">
        <f t="shared" si="0"/>
        <v>222</v>
      </c>
      <c r="O22" s="27">
        <f t="shared" si="1"/>
        <v>0.12961611443584878</v>
      </c>
    </row>
    <row r="23" spans="1:15" ht="16.5" thickBot="1" x14ac:dyDescent="0.3">
      <c r="A23" s="32" t="s">
        <v>63</v>
      </c>
      <c r="B23" s="33">
        <f t="shared" ref="B23:N23" si="2">SUM(B16:B22)</f>
        <v>27377.305</v>
      </c>
      <c r="C23" s="33">
        <f t="shared" si="2"/>
        <v>0</v>
      </c>
      <c r="D23" s="33">
        <f t="shared" si="2"/>
        <v>0</v>
      </c>
      <c r="E23" s="33">
        <f t="shared" si="2"/>
        <v>0</v>
      </c>
      <c r="F23" s="33">
        <f t="shared" si="2"/>
        <v>0</v>
      </c>
      <c r="G23" s="33">
        <f t="shared" si="2"/>
        <v>0</v>
      </c>
      <c r="H23" s="33">
        <f t="shared" si="2"/>
        <v>0</v>
      </c>
      <c r="I23" s="33">
        <f t="shared" si="2"/>
        <v>0</v>
      </c>
      <c r="J23" s="33">
        <f t="shared" si="2"/>
        <v>0</v>
      </c>
      <c r="K23" s="33">
        <f t="shared" si="2"/>
        <v>0</v>
      </c>
      <c r="L23" s="33">
        <f t="shared" si="2"/>
        <v>0</v>
      </c>
      <c r="M23" s="33">
        <f t="shared" si="2"/>
        <v>0</v>
      </c>
      <c r="N23" s="34">
        <f t="shared" si="2"/>
        <v>27377.305</v>
      </c>
      <c r="O23" s="35">
        <f t="shared" si="1"/>
        <v>15.984413954167275</v>
      </c>
    </row>
    <row r="24" spans="1:15" ht="15.75" x14ac:dyDescent="0.25">
      <c r="A24" s="18"/>
      <c r="B24" s="37"/>
      <c r="C24" s="37"/>
      <c r="D24" s="37"/>
      <c r="E24" s="37"/>
      <c r="F24" s="37"/>
      <c r="G24" s="37"/>
      <c r="H24" s="37"/>
      <c r="I24" s="37"/>
      <c r="J24" s="37"/>
      <c r="K24" s="37"/>
      <c r="L24" s="37"/>
      <c r="M24" s="37"/>
      <c r="N24" s="38"/>
      <c r="O24" s="39"/>
    </row>
    <row r="25" spans="1:15" ht="15.75" x14ac:dyDescent="0.25">
      <c r="A25" s="40" t="s">
        <v>60</v>
      </c>
      <c r="B25" s="12"/>
      <c r="C25" s="12"/>
      <c r="D25" s="12"/>
      <c r="E25" s="12"/>
      <c r="F25" s="12"/>
      <c r="G25" s="12"/>
      <c r="H25" s="12"/>
      <c r="I25" s="12"/>
      <c r="J25" s="12"/>
      <c r="K25" s="12"/>
      <c r="L25" s="12"/>
      <c r="M25" s="12"/>
      <c r="N25" s="38"/>
      <c r="O25" s="39"/>
    </row>
    <row r="26" spans="1:15" ht="15" x14ac:dyDescent="0.2">
      <c r="A26" s="24" t="s">
        <v>91</v>
      </c>
      <c r="B26" s="25">
        <v>1000</v>
      </c>
      <c r="C26" s="25"/>
      <c r="D26" s="25"/>
      <c r="E26" s="25"/>
      <c r="F26" s="25"/>
      <c r="G26" s="25"/>
      <c r="H26" s="25"/>
      <c r="I26" s="25"/>
      <c r="J26" s="25"/>
      <c r="K26" s="25"/>
      <c r="L26" s="25"/>
      <c r="M26" s="25"/>
      <c r="N26" s="26">
        <f t="shared" ref="N26:N34" si="3">SUM(B26:M26)</f>
        <v>1000</v>
      </c>
      <c r="O26" s="27">
        <f t="shared" ref="O26:O66" si="4">N26/($N$8/100)</f>
        <v>0.58385637133265211</v>
      </c>
    </row>
    <row r="27" spans="1:15" ht="15" x14ac:dyDescent="0.2">
      <c r="A27" s="41" t="s">
        <v>38</v>
      </c>
      <c r="B27" s="25">
        <v>222</v>
      </c>
      <c r="C27" s="25"/>
      <c r="D27" s="25"/>
      <c r="E27" s="25"/>
      <c r="F27" s="25"/>
      <c r="G27" s="25"/>
      <c r="H27" s="25"/>
      <c r="I27" s="25"/>
      <c r="J27" s="25"/>
      <c r="K27" s="25"/>
      <c r="L27" s="25"/>
      <c r="M27" s="25"/>
      <c r="N27" s="26">
        <f t="shared" si="3"/>
        <v>222</v>
      </c>
      <c r="O27" s="27">
        <f t="shared" si="4"/>
        <v>0.12961611443584878</v>
      </c>
    </row>
    <row r="28" spans="1:15" ht="15" x14ac:dyDescent="0.2">
      <c r="A28" s="24" t="s">
        <v>92</v>
      </c>
      <c r="B28" s="25">
        <v>222</v>
      </c>
      <c r="C28" s="25"/>
      <c r="D28" s="25"/>
      <c r="E28" s="25"/>
      <c r="F28" s="25"/>
      <c r="G28" s="25"/>
      <c r="H28" s="25"/>
      <c r="I28" s="25"/>
      <c r="J28" s="25"/>
      <c r="K28" s="25"/>
      <c r="L28" s="25"/>
      <c r="M28" s="25"/>
      <c r="N28" s="26">
        <f t="shared" si="3"/>
        <v>222</v>
      </c>
      <c r="O28" s="27">
        <f t="shared" si="4"/>
        <v>0.12961611443584878</v>
      </c>
    </row>
    <row r="29" spans="1:15" ht="15" x14ac:dyDescent="0.2">
      <c r="A29" s="24" t="s">
        <v>43</v>
      </c>
      <c r="B29" s="25">
        <v>12</v>
      </c>
      <c r="C29" s="25"/>
      <c r="D29" s="25"/>
      <c r="E29" s="25"/>
      <c r="F29" s="25"/>
      <c r="G29" s="25"/>
      <c r="H29" s="25"/>
      <c r="I29" s="25"/>
      <c r="J29" s="25"/>
      <c r="K29" s="25"/>
      <c r="L29" s="25"/>
      <c r="M29" s="25"/>
      <c r="N29" s="26">
        <f t="shared" si="3"/>
        <v>12</v>
      </c>
      <c r="O29" s="27">
        <f t="shared" si="4"/>
        <v>7.0062764559918264E-3</v>
      </c>
    </row>
    <row r="30" spans="1:15" ht="17.25" x14ac:dyDescent="0.35">
      <c r="A30" s="24" t="s">
        <v>45</v>
      </c>
      <c r="B30" s="25">
        <v>12</v>
      </c>
      <c r="C30" s="25"/>
      <c r="D30" s="25"/>
      <c r="E30" s="25"/>
      <c r="F30" s="25"/>
      <c r="G30" s="25"/>
      <c r="H30" s="25"/>
      <c r="I30" s="25"/>
      <c r="J30" s="25"/>
      <c r="K30" s="25"/>
      <c r="L30" s="25"/>
      <c r="M30" s="25"/>
      <c r="N30" s="42">
        <f t="shared" si="3"/>
        <v>12</v>
      </c>
      <c r="O30" s="43">
        <f t="shared" si="4"/>
        <v>7.0062764559918264E-3</v>
      </c>
    </row>
    <row r="31" spans="1:15" ht="15.75" x14ac:dyDescent="0.25">
      <c r="A31" s="44" t="s">
        <v>13</v>
      </c>
      <c r="B31" s="45">
        <f t="shared" ref="B31:N31" si="5">SUM(B26:B30)</f>
        <v>1468</v>
      </c>
      <c r="C31" s="45">
        <f t="shared" si="5"/>
        <v>0</v>
      </c>
      <c r="D31" s="45">
        <f t="shared" si="5"/>
        <v>0</v>
      </c>
      <c r="E31" s="45">
        <f t="shared" si="5"/>
        <v>0</v>
      </c>
      <c r="F31" s="45">
        <f t="shared" si="5"/>
        <v>0</v>
      </c>
      <c r="G31" s="45">
        <f t="shared" si="5"/>
        <v>0</v>
      </c>
      <c r="H31" s="45">
        <f t="shared" si="5"/>
        <v>0</v>
      </c>
      <c r="I31" s="45">
        <f t="shared" si="5"/>
        <v>0</v>
      </c>
      <c r="J31" s="45">
        <f t="shared" si="5"/>
        <v>0</v>
      </c>
      <c r="K31" s="45">
        <f t="shared" si="5"/>
        <v>0</v>
      </c>
      <c r="L31" s="45">
        <f t="shared" si="5"/>
        <v>0</v>
      </c>
      <c r="M31" s="45">
        <f t="shared" si="5"/>
        <v>0</v>
      </c>
      <c r="N31" s="38">
        <f t="shared" si="5"/>
        <v>1468</v>
      </c>
      <c r="O31" s="39">
        <f t="shared" si="4"/>
        <v>0.85710115311633339</v>
      </c>
    </row>
    <row r="32" spans="1:15" ht="15.75" x14ac:dyDescent="0.25">
      <c r="A32" s="44"/>
      <c r="B32" s="45"/>
      <c r="C32" s="45"/>
      <c r="D32" s="45"/>
      <c r="E32" s="45"/>
      <c r="F32" s="45"/>
      <c r="G32" s="45"/>
      <c r="H32" s="45"/>
      <c r="I32" s="45"/>
      <c r="J32" s="45"/>
      <c r="K32" s="45"/>
      <c r="L32" s="45"/>
      <c r="M32" s="45"/>
      <c r="N32" s="38"/>
      <c r="O32" s="39"/>
    </row>
    <row r="33" spans="1:15" ht="15" x14ac:dyDescent="0.2">
      <c r="A33" s="46" t="s">
        <v>39</v>
      </c>
      <c r="B33" s="47">
        <v>8000</v>
      </c>
      <c r="C33" s="47"/>
      <c r="D33" s="47"/>
      <c r="E33" s="47"/>
      <c r="F33" s="47"/>
      <c r="G33" s="47"/>
      <c r="H33" s="47"/>
      <c r="I33" s="47"/>
      <c r="J33" s="47"/>
      <c r="K33" s="47"/>
      <c r="L33" s="47"/>
      <c r="M33" s="47"/>
      <c r="N33" s="26">
        <f>SUM(B33:M33)</f>
        <v>8000</v>
      </c>
      <c r="O33" s="27">
        <f t="shared" si="4"/>
        <v>4.6708509706612169</v>
      </c>
    </row>
    <row r="34" spans="1:15" ht="17.25" x14ac:dyDescent="0.35">
      <c r="A34" s="24" t="s">
        <v>40</v>
      </c>
      <c r="B34" s="48">
        <v>12</v>
      </c>
      <c r="C34" s="48"/>
      <c r="D34" s="48"/>
      <c r="E34" s="48"/>
      <c r="F34" s="48"/>
      <c r="G34" s="48"/>
      <c r="H34" s="48"/>
      <c r="I34" s="48"/>
      <c r="J34" s="48"/>
      <c r="K34" s="48"/>
      <c r="L34" s="48"/>
      <c r="M34" s="48"/>
      <c r="N34" s="42">
        <f t="shared" si="3"/>
        <v>12</v>
      </c>
      <c r="O34" s="43">
        <f t="shared" si="4"/>
        <v>7.0062764559918264E-3</v>
      </c>
    </row>
    <row r="35" spans="1:15" ht="15.75" x14ac:dyDescent="0.25">
      <c r="A35" s="49" t="s">
        <v>14</v>
      </c>
      <c r="B35" s="12">
        <f t="shared" ref="B35:N35" si="6">SUM(B33:B34)</f>
        <v>8012</v>
      </c>
      <c r="C35" s="12">
        <f t="shared" si="6"/>
        <v>0</v>
      </c>
      <c r="D35" s="12">
        <f t="shared" si="6"/>
        <v>0</v>
      </c>
      <c r="E35" s="12">
        <f t="shared" si="6"/>
        <v>0</v>
      </c>
      <c r="F35" s="12">
        <f t="shared" si="6"/>
        <v>0</v>
      </c>
      <c r="G35" s="12">
        <f t="shared" si="6"/>
        <v>0</v>
      </c>
      <c r="H35" s="12">
        <f t="shared" si="6"/>
        <v>0</v>
      </c>
      <c r="I35" s="12">
        <f t="shared" si="6"/>
        <v>0</v>
      </c>
      <c r="J35" s="12">
        <f t="shared" si="6"/>
        <v>0</v>
      </c>
      <c r="K35" s="12">
        <f t="shared" si="6"/>
        <v>0</v>
      </c>
      <c r="L35" s="12">
        <f t="shared" si="6"/>
        <v>0</v>
      </c>
      <c r="M35" s="12">
        <f t="shared" si="6"/>
        <v>0</v>
      </c>
      <c r="N35" s="38">
        <f t="shared" si="6"/>
        <v>8012</v>
      </c>
      <c r="O35" s="39">
        <f t="shared" si="4"/>
        <v>4.6778572471172088</v>
      </c>
    </row>
    <row r="36" spans="1:15" ht="15.75" x14ac:dyDescent="0.25">
      <c r="A36" s="49"/>
      <c r="B36" s="12"/>
      <c r="C36" s="12"/>
      <c r="D36" s="12"/>
      <c r="E36" s="12"/>
      <c r="F36" s="12"/>
      <c r="G36" s="12"/>
      <c r="H36" s="12"/>
      <c r="I36" s="12"/>
      <c r="J36" s="12"/>
      <c r="K36" s="12"/>
      <c r="L36" s="12"/>
      <c r="M36" s="12"/>
      <c r="N36" s="38"/>
      <c r="O36" s="39"/>
    </row>
    <row r="37" spans="1:15" ht="15" x14ac:dyDescent="0.2">
      <c r="A37" s="24" t="s">
        <v>16</v>
      </c>
      <c r="B37" s="25">
        <v>200</v>
      </c>
      <c r="C37" s="25"/>
      <c r="D37" s="25"/>
      <c r="E37" s="25"/>
      <c r="F37" s="25"/>
      <c r="G37" s="25"/>
      <c r="H37" s="25"/>
      <c r="I37" s="25"/>
      <c r="J37" s="25"/>
      <c r="K37" s="25"/>
      <c r="L37" s="25"/>
      <c r="M37" s="25"/>
      <c r="N37" s="26">
        <f t="shared" ref="N37:N45" si="7">SUM(B37:M37)</f>
        <v>200</v>
      </c>
      <c r="O37" s="27">
        <f t="shared" si="4"/>
        <v>0.11677127426653043</v>
      </c>
    </row>
    <row r="38" spans="1:15" ht="15" x14ac:dyDescent="0.2">
      <c r="A38" s="24" t="s">
        <v>17</v>
      </c>
      <c r="B38" s="25">
        <v>300</v>
      </c>
      <c r="C38" s="25"/>
      <c r="D38" s="25"/>
      <c r="E38" s="25"/>
      <c r="F38" s="25"/>
      <c r="G38" s="25"/>
      <c r="H38" s="25"/>
      <c r="I38" s="25"/>
      <c r="J38" s="25"/>
      <c r="K38" s="25"/>
      <c r="L38" s="25"/>
      <c r="M38" s="25"/>
      <c r="N38" s="26">
        <f t="shared" si="7"/>
        <v>300</v>
      </c>
      <c r="O38" s="27">
        <f>N38/($N$8/100)</f>
        <v>0.17515691139979564</v>
      </c>
    </row>
    <row r="39" spans="1:15" ht="15" x14ac:dyDescent="0.2">
      <c r="A39" s="24" t="s">
        <v>46</v>
      </c>
      <c r="B39" s="25">
        <v>300</v>
      </c>
      <c r="C39" s="25"/>
      <c r="D39" s="25"/>
      <c r="E39" s="25"/>
      <c r="F39" s="25"/>
      <c r="G39" s="25"/>
      <c r="H39" s="25"/>
      <c r="I39" s="25"/>
      <c r="J39" s="25"/>
      <c r="K39" s="25"/>
      <c r="L39" s="25"/>
      <c r="M39" s="25"/>
      <c r="N39" s="26">
        <f t="shared" si="7"/>
        <v>300</v>
      </c>
      <c r="O39" s="27">
        <f t="shared" si="4"/>
        <v>0.17515691139979564</v>
      </c>
    </row>
    <row r="40" spans="1:15" ht="15" x14ac:dyDescent="0.2">
      <c r="A40" s="24" t="s">
        <v>47</v>
      </c>
      <c r="B40" s="25">
        <v>500</v>
      </c>
      <c r="C40" s="25"/>
      <c r="D40" s="25"/>
      <c r="E40" s="25"/>
      <c r="F40" s="25"/>
      <c r="G40" s="25"/>
      <c r="H40" s="25"/>
      <c r="I40" s="25"/>
      <c r="J40" s="25"/>
      <c r="K40" s="25"/>
      <c r="L40" s="25"/>
      <c r="M40" s="25"/>
      <c r="N40" s="26">
        <f t="shared" si="7"/>
        <v>500</v>
      </c>
      <c r="O40" s="27">
        <f t="shared" si="4"/>
        <v>0.29192818566632606</v>
      </c>
    </row>
    <row r="41" spans="1:15" ht="15" x14ac:dyDescent="0.2">
      <c r="A41" s="24" t="s">
        <v>18</v>
      </c>
      <c r="B41" s="25">
        <v>1000</v>
      </c>
      <c r="C41" s="25"/>
      <c r="D41" s="25"/>
      <c r="E41" s="25"/>
      <c r="F41" s="25"/>
      <c r="G41" s="25"/>
      <c r="H41" s="25"/>
      <c r="I41" s="25"/>
      <c r="J41" s="25"/>
      <c r="K41" s="25"/>
      <c r="L41" s="25"/>
      <c r="M41" s="25"/>
      <c r="N41" s="26">
        <f t="shared" si="7"/>
        <v>1000</v>
      </c>
      <c r="O41" s="27">
        <f t="shared" si="4"/>
        <v>0.58385637133265211</v>
      </c>
    </row>
    <row r="42" spans="1:15" ht="15" x14ac:dyDescent="0.2">
      <c r="A42" s="24" t="s">
        <v>36</v>
      </c>
      <c r="B42" s="25">
        <v>300</v>
      </c>
      <c r="C42" s="25"/>
      <c r="D42" s="25"/>
      <c r="E42" s="25"/>
      <c r="F42" s="25"/>
      <c r="G42" s="25"/>
      <c r="H42" s="25"/>
      <c r="I42" s="25"/>
      <c r="J42" s="25"/>
      <c r="K42" s="25"/>
      <c r="L42" s="25"/>
      <c r="M42" s="25"/>
      <c r="N42" s="26">
        <f t="shared" si="7"/>
        <v>300</v>
      </c>
      <c r="O42" s="27">
        <f t="shared" si="4"/>
        <v>0.17515691139979564</v>
      </c>
    </row>
    <row r="43" spans="1:15" ht="15" x14ac:dyDescent="0.2">
      <c r="A43" s="24" t="s">
        <v>48</v>
      </c>
      <c r="B43" s="25">
        <v>10</v>
      </c>
      <c r="C43" s="25"/>
      <c r="D43" s="25"/>
      <c r="E43" s="25"/>
      <c r="F43" s="25"/>
      <c r="G43" s="25"/>
      <c r="H43" s="25"/>
      <c r="I43" s="25"/>
      <c r="J43" s="25"/>
      <c r="K43" s="25"/>
      <c r="L43" s="25"/>
      <c r="M43" s="25"/>
      <c r="N43" s="26">
        <f t="shared" si="7"/>
        <v>10</v>
      </c>
      <c r="O43" s="27">
        <f t="shared" si="4"/>
        <v>5.8385637133265217E-3</v>
      </c>
    </row>
    <row r="44" spans="1:15" ht="15" x14ac:dyDescent="0.2">
      <c r="A44" s="24" t="s">
        <v>12</v>
      </c>
      <c r="B44" s="25">
        <v>12</v>
      </c>
      <c r="C44" s="25"/>
      <c r="D44" s="25"/>
      <c r="E44" s="25"/>
      <c r="F44" s="25"/>
      <c r="G44" s="25"/>
      <c r="H44" s="25"/>
      <c r="I44" s="25"/>
      <c r="J44" s="25"/>
      <c r="K44" s="25"/>
      <c r="L44" s="25"/>
      <c r="M44" s="25"/>
      <c r="N44" s="26">
        <f t="shared" si="7"/>
        <v>12</v>
      </c>
      <c r="O44" s="27">
        <f>N44/($N$8/100)</f>
        <v>7.0062764559918264E-3</v>
      </c>
    </row>
    <row r="45" spans="1:15" ht="17.25" x14ac:dyDescent="0.35">
      <c r="A45" s="24" t="s">
        <v>12</v>
      </c>
      <c r="B45" s="48">
        <v>11</v>
      </c>
      <c r="C45" s="48"/>
      <c r="D45" s="48"/>
      <c r="E45" s="48"/>
      <c r="F45" s="48"/>
      <c r="G45" s="48"/>
      <c r="H45" s="48"/>
      <c r="I45" s="48"/>
      <c r="J45" s="48"/>
      <c r="K45" s="48"/>
      <c r="L45" s="48"/>
      <c r="M45" s="48"/>
      <c r="N45" s="42">
        <f t="shared" si="7"/>
        <v>11</v>
      </c>
      <c r="O45" s="43">
        <f>N45/($N$8/100)</f>
        <v>6.4224200846591736E-3</v>
      </c>
    </row>
    <row r="46" spans="1:15" ht="15.75" x14ac:dyDescent="0.25">
      <c r="A46" s="49" t="s">
        <v>19</v>
      </c>
      <c r="B46" s="50">
        <f t="shared" ref="B46:M46" si="8">SUM(B37:B45)</f>
        <v>2633</v>
      </c>
      <c r="C46" s="50">
        <f t="shared" si="8"/>
        <v>0</v>
      </c>
      <c r="D46" s="50">
        <f t="shared" si="8"/>
        <v>0</v>
      </c>
      <c r="E46" s="50">
        <f t="shared" si="8"/>
        <v>0</v>
      </c>
      <c r="F46" s="50">
        <f t="shared" si="8"/>
        <v>0</v>
      </c>
      <c r="G46" s="50">
        <f t="shared" si="8"/>
        <v>0</v>
      </c>
      <c r="H46" s="50">
        <f t="shared" si="8"/>
        <v>0</v>
      </c>
      <c r="I46" s="50">
        <f t="shared" si="8"/>
        <v>0</v>
      </c>
      <c r="J46" s="50">
        <f t="shared" si="8"/>
        <v>0</v>
      </c>
      <c r="K46" s="50">
        <f t="shared" si="8"/>
        <v>0</v>
      </c>
      <c r="L46" s="50">
        <f t="shared" si="8"/>
        <v>0</v>
      </c>
      <c r="M46" s="50">
        <f t="shared" si="8"/>
        <v>0</v>
      </c>
      <c r="N46" s="38">
        <f>SUM(N37:N45)</f>
        <v>2633</v>
      </c>
      <c r="O46" s="39">
        <f t="shared" si="4"/>
        <v>1.5372938257188731</v>
      </c>
    </row>
    <row r="47" spans="1:15" ht="15.75" x14ac:dyDescent="0.25">
      <c r="A47" s="49"/>
      <c r="B47" s="50"/>
      <c r="C47" s="50"/>
      <c r="D47" s="50"/>
      <c r="E47" s="50"/>
      <c r="F47" s="50"/>
      <c r="G47" s="50"/>
      <c r="H47" s="50"/>
      <c r="I47" s="50"/>
      <c r="J47" s="50"/>
      <c r="K47" s="50"/>
      <c r="L47" s="50"/>
      <c r="M47" s="50"/>
      <c r="N47" s="38"/>
      <c r="O47" s="39"/>
    </row>
    <row r="48" spans="1:15" ht="15" x14ac:dyDescent="0.2">
      <c r="A48" s="24" t="s">
        <v>61</v>
      </c>
      <c r="B48" s="25">
        <v>2200</v>
      </c>
      <c r="C48" s="25"/>
      <c r="D48" s="25"/>
      <c r="E48" s="25"/>
      <c r="F48" s="25"/>
      <c r="G48" s="25"/>
      <c r="H48" s="25"/>
      <c r="I48" s="25"/>
      <c r="J48" s="25"/>
      <c r="K48" s="25"/>
      <c r="L48" s="25"/>
      <c r="M48" s="25"/>
      <c r="N48" s="26">
        <f>SUM(B48:M48)</f>
        <v>2200</v>
      </c>
      <c r="O48" s="27">
        <f t="shared" si="4"/>
        <v>1.2844840169318348</v>
      </c>
    </row>
    <row r="49" spans="1:15" ht="17.25" x14ac:dyDescent="0.35">
      <c r="A49" s="24" t="s">
        <v>12</v>
      </c>
      <c r="B49" s="48">
        <v>11</v>
      </c>
      <c r="C49" s="48"/>
      <c r="D49" s="48"/>
      <c r="E49" s="48"/>
      <c r="F49" s="48"/>
      <c r="G49" s="48"/>
      <c r="H49" s="48"/>
      <c r="I49" s="48"/>
      <c r="J49" s="48"/>
      <c r="K49" s="48"/>
      <c r="L49" s="48"/>
      <c r="M49" s="48"/>
      <c r="N49" s="42">
        <f>SUM(B49:M49)</f>
        <v>11</v>
      </c>
      <c r="O49" s="43">
        <f t="shared" si="4"/>
        <v>6.4224200846591736E-3</v>
      </c>
    </row>
    <row r="50" spans="1:15" ht="15.75" x14ac:dyDescent="0.25">
      <c r="A50" s="49" t="s">
        <v>62</v>
      </c>
      <c r="B50" s="50">
        <f t="shared" ref="B50:M50" si="9">SUM(B48:B49)</f>
        <v>2211</v>
      </c>
      <c r="C50" s="50">
        <f t="shared" si="9"/>
        <v>0</v>
      </c>
      <c r="D50" s="50">
        <f t="shared" si="9"/>
        <v>0</v>
      </c>
      <c r="E50" s="50">
        <f t="shared" si="9"/>
        <v>0</v>
      </c>
      <c r="F50" s="50">
        <f t="shared" si="9"/>
        <v>0</v>
      </c>
      <c r="G50" s="50">
        <f t="shared" si="9"/>
        <v>0</v>
      </c>
      <c r="H50" s="50">
        <f t="shared" si="9"/>
        <v>0</v>
      </c>
      <c r="I50" s="50">
        <f t="shared" si="9"/>
        <v>0</v>
      </c>
      <c r="J50" s="50">
        <f t="shared" si="9"/>
        <v>0</v>
      </c>
      <c r="K50" s="50">
        <f t="shared" si="9"/>
        <v>0</v>
      </c>
      <c r="L50" s="50">
        <f t="shared" si="9"/>
        <v>0</v>
      </c>
      <c r="M50" s="50">
        <f t="shared" si="9"/>
        <v>0</v>
      </c>
      <c r="N50" s="38">
        <f>SUM(N48:N49)</f>
        <v>2211</v>
      </c>
      <c r="O50" s="39">
        <f t="shared" si="4"/>
        <v>1.290906437016494</v>
      </c>
    </row>
    <row r="51" spans="1:15" ht="6.75" customHeight="1" thickBot="1" x14ac:dyDescent="0.3">
      <c r="A51" s="49"/>
      <c r="B51" s="50"/>
      <c r="C51" s="50"/>
      <c r="D51" s="50"/>
      <c r="E51" s="50"/>
      <c r="F51" s="50"/>
      <c r="G51" s="50"/>
      <c r="H51" s="50"/>
      <c r="I51" s="50"/>
      <c r="J51" s="50"/>
      <c r="K51" s="50"/>
      <c r="L51" s="50"/>
      <c r="M51" s="50"/>
      <c r="N51" s="38"/>
      <c r="O51" s="39"/>
    </row>
    <row r="52" spans="1:15" ht="16.5" thickBot="1" x14ac:dyDescent="0.3">
      <c r="A52" s="18"/>
      <c r="B52" s="19" t="s">
        <v>89</v>
      </c>
      <c r="C52" s="19" t="s">
        <v>89</v>
      </c>
      <c r="D52" s="19" t="s">
        <v>89</v>
      </c>
      <c r="E52" s="19" t="s">
        <v>89</v>
      </c>
      <c r="F52" s="19" t="s">
        <v>89</v>
      </c>
      <c r="G52" s="19" t="s">
        <v>89</v>
      </c>
      <c r="H52" s="19" t="s">
        <v>89</v>
      </c>
      <c r="I52" s="19" t="s">
        <v>89</v>
      </c>
      <c r="J52" s="19" t="s">
        <v>89</v>
      </c>
      <c r="K52" s="19" t="s">
        <v>89</v>
      </c>
      <c r="L52" s="19" t="s">
        <v>89</v>
      </c>
      <c r="M52" s="19" t="s">
        <v>89</v>
      </c>
      <c r="N52" s="268" t="s">
        <v>89</v>
      </c>
      <c r="O52" s="269"/>
    </row>
    <row r="53" spans="1:15" ht="16.5" thickBot="1" x14ac:dyDescent="0.3">
      <c r="A53" s="20"/>
      <c r="B53" s="21" t="s">
        <v>0</v>
      </c>
      <c r="C53" s="21" t="s">
        <v>1</v>
      </c>
      <c r="D53" s="21" t="s">
        <v>2</v>
      </c>
      <c r="E53" s="21" t="s">
        <v>3</v>
      </c>
      <c r="F53" s="21" t="s">
        <v>4</v>
      </c>
      <c r="G53" s="21" t="s">
        <v>84</v>
      </c>
      <c r="H53" s="21" t="s">
        <v>85</v>
      </c>
      <c r="I53" s="21" t="s">
        <v>5</v>
      </c>
      <c r="J53" s="21" t="s">
        <v>86</v>
      </c>
      <c r="K53" s="21" t="s">
        <v>6</v>
      </c>
      <c r="L53" s="21" t="s">
        <v>7</v>
      </c>
      <c r="M53" s="21" t="s">
        <v>8</v>
      </c>
      <c r="N53" s="22" t="s">
        <v>9</v>
      </c>
      <c r="O53" s="23" t="s">
        <v>87</v>
      </c>
    </row>
    <row r="54" spans="1:15" ht="6.75" customHeight="1" x14ac:dyDescent="0.25">
      <c r="A54" s="49"/>
      <c r="B54" s="50"/>
      <c r="C54" s="50"/>
      <c r="D54" s="50"/>
      <c r="E54" s="50"/>
      <c r="F54" s="50"/>
      <c r="G54" s="50"/>
      <c r="H54" s="50"/>
      <c r="I54" s="50"/>
      <c r="J54" s="50"/>
      <c r="K54" s="50"/>
      <c r="L54" s="50"/>
      <c r="M54" s="50"/>
      <c r="N54" s="38"/>
      <c r="O54" s="39"/>
    </row>
    <row r="55" spans="1:15" ht="15" x14ac:dyDescent="0.2">
      <c r="A55" s="51" t="s">
        <v>20</v>
      </c>
      <c r="B55" s="52">
        <v>11</v>
      </c>
      <c r="C55" s="52"/>
      <c r="D55" s="52"/>
      <c r="E55" s="52"/>
      <c r="F55" s="52"/>
      <c r="G55" s="52"/>
      <c r="H55" s="52"/>
      <c r="I55" s="52"/>
      <c r="J55" s="52"/>
      <c r="K55" s="52"/>
      <c r="L55" s="52"/>
      <c r="M55" s="52"/>
      <c r="N55" s="53">
        <f>SUM(B55:M55)</f>
        <v>11</v>
      </c>
      <c r="O55" s="27">
        <f t="shared" si="4"/>
        <v>6.4224200846591736E-3</v>
      </c>
    </row>
    <row r="56" spans="1:15" ht="15" x14ac:dyDescent="0.2">
      <c r="A56" s="51" t="s">
        <v>31</v>
      </c>
      <c r="B56" s="52">
        <v>11</v>
      </c>
      <c r="C56" s="52"/>
      <c r="D56" s="52"/>
      <c r="E56" s="52"/>
      <c r="F56" s="52"/>
      <c r="G56" s="52"/>
      <c r="H56" s="52"/>
      <c r="I56" s="52"/>
      <c r="J56" s="52"/>
      <c r="K56" s="52"/>
      <c r="L56" s="52"/>
      <c r="M56" s="52"/>
      <c r="N56" s="53">
        <f>SUM(B56:M56)</f>
        <v>11</v>
      </c>
      <c r="O56" s="27">
        <f t="shared" si="4"/>
        <v>6.4224200846591736E-3</v>
      </c>
    </row>
    <row r="57" spans="1:15" ht="15" x14ac:dyDescent="0.2">
      <c r="A57" s="51" t="s">
        <v>15</v>
      </c>
      <c r="B57" s="52">
        <v>11</v>
      </c>
      <c r="C57" s="52"/>
      <c r="D57" s="52"/>
      <c r="E57" s="52"/>
      <c r="F57" s="52"/>
      <c r="G57" s="52"/>
      <c r="H57" s="52"/>
      <c r="I57" s="52"/>
      <c r="J57" s="52"/>
      <c r="K57" s="52"/>
      <c r="L57" s="52"/>
      <c r="M57" s="52"/>
      <c r="N57" s="53">
        <f>SUM(B57:M57)</f>
        <v>11</v>
      </c>
      <c r="O57" s="27">
        <f t="shared" si="4"/>
        <v>6.4224200846591736E-3</v>
      </c>
    </row>
    <row r="58" spans="1:15" ht="17.25" x14ac:dyDescent="0.35">
      <c r="A58" s="51" t="s">
        <v>30</v>
      </c>
      <c r="B58" s="52">
        <v>1877</v>
      </c>
      <c r="C58" s="52"/>
      <c r="D58" s="52"/>
      <c r="E58" s="52"/>
      <c r="F58" s="52"/>
      <c r="G58" s="52"/>
      <c r="H58" s="52"/>
      <c r="I58" s="52"/>
      <c r="J58" s="52"/>
      <c r="K58" s="52"/>
      <c r="L58" s="52"/>
      <c r="M58" s="52"/>
      <c r="N58" s="54">
        <f>SUM(B58:M58)</f>
        <v>1877</v>
      </c>
      <c r="O58" s="43">
        <f t="shared" si="4"/>
        <v>1.0958984089913881</v>
      </c>
    </row>
    <row r="59" spans="1:15" ht="15.75" x14ac:dyDescent="0.25">
      <c r="A59" s="55" t="s">
        <v>21</v>
      </c>
      <c r="B59" s="56">
        <f t="shared" ref="B59:M59" si="10">SUM(B55:B58)</f>
        <v>1910</v>
      </c>
      <c r="C59" s="56">
        <f t="shared" si="10"/>
        <v>0</v>
      </c>
      <c r="D59" s="56">
        <f t="shared" si="10"/>
        <v>0</v>
      </c>
      <c r="E59" s="56">
        <f t="shared" si="10"/>
        <v>0</v>
      </c>
      <c r="F59" s="56">
        <f t="shared" si="10"/>
        <v>0</v>
      </c>
      <c r="G59" s="56">
        <f t="shared" si="10"/>
        <v>0</v>
      </c>
      <c r="H59" s="56">
        <f t="shared" si="10"/>
        <v>0</v>
      </c>
      <c r="I59" s="56">
        <f t="shared" si="10"/>
        <v>0</v>
      </c>
      <c r="J59" s="56">
        <f t="shared" si="10"/>
        <v>0</v>
      </c>
      <c r="K59" s="56">
        <f t="shared" si="10"/>
        <v>0</v>
      </c>
      <c r="L59" s="56">
        <f t="shared" si="10"/>
        <v>0</v>
      </c>
      <c r="M59" s="56">
        <f t="shared" si="10"/>
        <v>0</v>
      </c>
      <c r="N59" s="38">
        <f>SUM(N55:N58)</f>
        <v>1910</v>
      </c>
      <c r="O59" s="39">
        <f t="shared" si="4"/>
        <v>1.1151656692453655</v>
      </c>
    </row>
    <row r="60" spans="1:15" ht="15.75" x14ac:dyDescent="0.25">
      <c r="A60" s="55"/>
      <c r="B60" s="56"/>
      <c r="C60" s="56"/>
      <c r="D60" s="56"/>
      <c r="E60" s="56"/>
      <c r="F60" s="56"/>
      <c r="G60" s="56"/>
      <c r="H60" s="56"/>
      <c r="I60" s="56"/>
      <c r="J60" s="56"/>
      <c r="K60" s="56"/>
      <c r="L60" s="56"/>
      <c r="M60" s="56"/>
      <c r="N60" s="38"/>
      <c r="O60" s="39"/>
    </row>
    <row r="61" spans="1:15" ht="16.5" thickBot="1" x14ac:dyDescent="0.3">
      <c r="A61" s="55" t="s">
        <v>64</v>
      </c>
      <c r="B61" s="57">
        <f t="shared" ref="B61:M61" si="11">B31+B35+B46+B50+B59</f>
        <v>16234</v>
      </c>
      <c r="C61" s="57">
        <f t="shared" si="11"/>
        <v>0</v>
      </c>
      <c r="D61" s="57">
        <f t="shared" si="11"/>
        <v>0</v>
      </c>
      <c r="E61" s="57">
        <f t="shared" si="11"/>
        <v>0</v>
      </c>
      <c r="F61" s="57">
        <f t="shared" si="11"/>
        <v>0</v>
      </c>
      <c r="G61" s="57">
        <f t="shared" si="11"/>
        <v>0</v>
      </c>
      <c r="H61" s="57">
        <f t="shared" si="11"/>
        <v>0</v>
      </c>
      <c r="I61" s="57">
        <f t="shared" si="11"/>
        <v>0</v>
      </c>
      <c r="J61" s="57">
        <f t="shared" si="11"/>
        <v>0</v>
      </c>
      <c r="K61" s="57">
        <f t="shared" si="11"/>
        <v>0</v>
      </c>
      <c r="L61" s="57">
        <f t="shared" si="11"/>
        <v>0</v>
      </c>
      <c r="M61" s="57">
        <f t="shared" si="11"/>
        <v>0</v>
      </c>
      <c r="N61" s="26">
        <f>SUM(B61:M61)</f>
        <v>16234</v>
      </c>
      <c r="O61" s="26">
        <f>SUM(C61:N61)</f>
        <v>16234</v>
      </c>
    </row>
    <row r="62" spans="1:15" ht="15.75" x14ac:dyDescent="0.25">
      <c r="A62" s="30" t="s">
        <v>65</v>
      </c>
      <c r="B62" s="58">
        <f t="shared" ref="B62:M62" si="12">B23-B61</f>
        <v>11143.305</v>
      </c>
      <c r="C62" s="58">
        <f t="shared" si="12"/>
        <v>0</v>
      </c>
      <c r="D62" s="58">
        <f t="shared" si="12"/>
        <v>0</v>
      </c>
      <c r="E62" s="58">
        <f t="shared" si="12"/>
        <v>0</v>
      </c>
      <c r="F62" s="58">
        <f t="shared" si="12"/>
        <v>0</v>
      </c>
      <c r="G62" s="58">
        <f t="shared" si="12"/>
        <v>0</v>
      </c>
      <c r="H62" s="58">
        <f t="shared" si="12"/>
        <v>0</v>
      </c>
      <c r="I62" s="58">
        <f t="shared" si="12"/>
        <v>0</v>
      </c>
      <c r="J62" s="58">
        <f t="shared" si="12"/>
        <v>0</v>
      </c>
      <c r="K62" s="58">
        <f t="shared" si="12"/>
        <v>0</v>
      </c>
      <c r="L62" s="58">
        <f t="shared" si="12"/>
        <v>0</v>
      </c>
      <c r="M62" s="58">
        <f t="shared" si="12"/>
        <v>0</v>
      </c>
      <c r="N62" s="59">
        <f>SUM(B62:M62)</f>
        <v>11143.305</v>
      </c>
      <c r="O62" s="59">
        <f>SUM(C62:N62)</f>
        <v>11143.305</v>
      </c>
    </row>
    <row r="63" spans="1:15" ht="15.75" x14ac:dyDescent="0.25">
      <c r="A63" s="30" t="s">
        <v>66</v>
      </c>
      <c r="B63" s="60">
        <f t="shared" ref="B63:M63" si="13">B62/B23</f>
        <v>0.4070270978096639</v>
      </c>
      <c r="C63" s="60" t="e">
        <f t="shared" si="13"/>
        <v>#DIV/0!</v>
      </c>
      <c r="D63" s="60" t="e">
        <f t="shared" si="13"/>
        <v>#DIV/0!</v>
      </c>
      <c r="E63" s="60" t="e">
        <f t="shared" si="13"/>
        <v>#DIV/0!</v>
      </c>
      <c r="F63" s="60" t="e">
        <f t="shared" si="13"/>
        <v>#DIV/0!</v>
      </c>
      <c r="G63" s="60" t="e">
        <f t="shared" si="13"/>
        <v>#DIV/0!</v>
      </c>
      <c r="H63" s="60" t="e">
        <f t="shared" si="13"/>
        <v>#DIV/0!</v>
      </c>
      <c r="I63" s="60" t="e">
        <f t="shared" si="13"/>
        <v>#DIV/0!</v>
      </c>
      <c r="J63" s="60" t="e">
        <f t="shared" si="13"/>
        <v>#DIV/0!</v>
      </c>
      <c r="K63" s="60" t="e">
        <f t="shared" si="13"/>
        <v>#DIV/0!</v>
      </c>
      <c r="L63" s="60" t="e">
        <f t="shared" si="13"/>
        <v>#DIV/0!</v>
      </c>
      <c r="M63" s="60" t="e">
        <f t="shared" si="13"/>
        <v>#DIV/0!</v>
      </c>
      <c r="N63" s="26" t="e">
        <f>SUM(B63:M63)</f>
        <v>#DIV/0!</v>
      </c>
      <c r="O63" s="39"/>
    </row>
    <row r="64" spans="1:15" ht="15.75" x14ac:dyDescent="0.25">
      <c r="A64" s="55"/>
      <c r="B64" s="56"/>
      <c r="C64" s="56"/>
      <c r="D64" s="56"/>
      <c r="E64" s="56"/>
      <c r="F64" s="56"/>
      <c r="G64" s="56"/>
      <c r="H64" s="56"/>
      <c r="I64" s="56"/>
      <c r="J64" s="56"/>
      <c r="K64" s="56"/>
      <c r="L64" s="56"/>
      <c r="M64" s="56"/>
      <c r="N64" s="38"/>
      <c r="O64" s="39"/>
    </row>
    <row r="65" spans="1:15" ht="15" x14ac:dyDescent="0.2">
      <c r="A65" s="61" t="s">
        <v>37</v>
      </c>
      <c r="B65" s="62">
        <v>2500</v>
      </c>
      <c r="C65" s="62"/>
      <c r="D65" s="62"/>
      <c r="E65" s="62"/>
      <c r="F65" s="62"/>
      <c r="G65" s="62"/>
      <c r="H65" s="62"/>
      <c r="I65" s="62"/>
      <c r="J65" s="62"/>
      <c r="K65" s="62"/>
      <c r="L65" s="62"/>
      <c r="M65" s="62"/>
      <c r="N65" s="26">
        <f>SUM(B65:M65)</f>
        <v>2500</v>
      </c>
      <c r="O65" s="27">
        <f t="shared" si="4"/>
        <v>1.4596409283316305</v>
      </c>
    </row>
    <row r="66" spans="1:15" ht="15" x14ac:dyDescent="0.2">
      <c r="A66" s="24" t="s">
        <v>22</v>
      </c>
      <c r="B66" s="25">
        <v>2000</v>
      </c>
      <c r="C66" s="25"/>
      <c r="D66" s="25"/>
      <c r="E66" s="25"/>
      <c r="F66" s="25"/>
      <c r="G66" s="25"/>
      <c r="H66" s="25"/>
      <c r="I66" s="25"/>
      <c r="J66" s="25"/>
      <c r="K66" s="25"/>
      <c r="L66" s="25"/>
      <c r="M66" s="25"/>
      <c r="N66" s="26">
        <f>SUM(B66:M66)</f>
        <v>2000</v>
      </c>
      <c r="O66" s="27">
        <f t="shared" si="4"/>
        <v>1.1677127426653042</v>
      </c>
    </row>
    <row r="67" spans="1:15" ht="15" x14ac:dyDescent="0.2">
      <c r="A67" s="24" t="s">
        <v>50</v>
      </c>
      <c r="B67" s="25">
        <v>2000</v>
      </c>
      <c r="C67" s="25"/>
      <c r="D67" s="25"/>
      <c r="E67" s="25"/>
      <c r="F67" s="25"/>
      <c r="G67" s="25"/>
      <c r="H67" s="25"/>
      <c r="I67" s="25"/>
      <c r="J67" s="25"/>
      <c r="K67" s="25"/>
      <c r="L67" s="25"/>
      <c r="M67" s="25"/>
      <c r="N67" s="26">
        <f>SUM(B67:L67)</f>
        <v>2000</v>
      </c>
      <c r="O67" s="27">
        <f t="shared" ref="O67:O72" si="14">N67/($N$8/100)</f>
        <v>1.1677127426653042</v>
      </c>
    </row>
    <row r="68" spans="1:15" ht="15" x14ac:dyDescent="0.2">
      <c r="A68" s="24" t="s">
        <v>51</v>
      </c>
      <c r="B68" s="25">
        <v>11</v>
      </c>
      <c r="C68" s="25"/>
      <c r="D68" s="25"/>
      <c r="E68" s="25"/>
      <c r="F68" s="25"/>
      <c r="G68" s="25"/>
      <c r="H68" s="25"/>
      <c r="I68" s="25"/>
      <c r="J68" s="25"/>
      <c r="K68" s="25"/>
      <c r="L68" s="25"/>
      <c r="M68" s="25"/>
      <c r="N68" s="26">
        <f>SUM(B68:M68)</f>
        <v>11</v>
      </c>
      <c r="O68" s="27">
        <f t="shared" si="14"/>
        <v>6.4224200846591736E-3</v>
      </c>
    </row>
    <row r="69" spans="1:15" ht="15" x14ac:dyDescent="0.2">
      <c r="A69" s="24" t="s">
        <v>93</v>
      </c>
      <c r="B69" s="25">
        <v>2012</v>
      </c>
      <c r="C69" s="25"/>
      <c r="D69" s="25"/>
      <c r="E69" s="25"/>
      <c r="F69" s="25"/>
      <c r="G69" s="25"/>
      <c r="H69" s="25"/>
      <c r="I69" s="25"/>
      <c r="J69" s="25"/>
      <c r="K69" s="25"/>
      <c r="L69" s="25"/>
      <c r="M69" s="25"/>
      <c r="N69" s="26">
        <f>SUM(B69:M69)</f>
        <v>2012</v>
      </c>
      <c r="O69" s="27">
        <f t="shared" si="14"/>
        <v>1.1747190191212962</v>
      </c>
    </row>
    <row r="70" spans="1:15" ht="15" x14ac:dyDescent="0.2">
      <c r="A70" s="24" t="s">
        <v>35</v>
      </c>
      <c r="B70" s="25">
        <v>1200</v>
      </c>
      <c r="C70" s="25"/>
      <c r="D70" s="25"/>
      <c r="E70" s="25"/>
      <c r="F70" s="25"/>
      <c r="G70" s="25"/>
      <c r="H70" s="25"/>
      <c r="I70" s="25"/>
      <c r="J70" s="25"/>
      <c r="K70" s="25"/>
      <c r="L70" s="25"/>
      <c r="M70" s="25"/>
      <c r="N70" s="26">
        <f>SUM(B70:M70)</f>
        <v>1200</v>
      </c>
      <c r="O70" s="27">
        <f t="shared" si="14"/>
        <v>0.70062764559918256</v>
      </c>
    </row>
    <row r="71" spans="1:15" ht="15" x14ac:dyDescent="0.2">
      <c r="A71" s="24" t="s">
        <v>34</v>
      </c>
      <c r="B71" s="25">
        <v>1200</v>
      </c>
      <c r="C71" s="25"/>
      <c r="D71" s="25"/>
      <c r="E71" s="25"/>
      <c r="F71" s="25"/>
      <c r="G71" s="25"/>
      <c r="H71" s="25"/>
      <c r="I71" s="25"/>
      <c r="J71" s="25"/>
      <c r="K71" s="25"/>
      <c r="L71" s="25"/>
      <c r="M71" s="25"/>
      <c r="N71" s="26">
        <f>SUM(B71:M71)</f>
        <v>1200</v>
      </c>
      <c r="O71" s="27">
        <f t="shared" si="14"/>
        <v>0.70062764559918256</v>
      </c>
    </row>
    <row r="72" spans="1:15" ht="17.25" x14ac:dyDescent="0.35">
      <c r="A72" s="24" t="s">
        <v>23</v>
      </c>
      <c r="B72" s="48">
        <v>1640</v>
      </c>
      <c r="C72" s="48"/>
      <c r="D72" s="48"/>
      <c r="E72" s="48"/>
      <c r="F72" s="48"/>
      <c r="G72" s="48"/>
      <c r="H72" s="48"/>
      <c r="I72" s="48"/>
      <c r="J72" s="48"/>
      <c r="K72" s="48"/>
      <c r="L72" s="48"/>
      <c r="M72" s="48"/>
      <c r="N72" s="42">
        <f>SUM(B72:M72)</f>
        <v>1640</v>
      </c>
      <c r="O72" s="43">
        <f t="shared" si="14"/>
        <v>0.95752444898554956</v>
      </c>
    </row>
    <row r="73" spans="1:15" ht="15.75" x14ac:dyDescent="0.25">
      <c r="A73" s="49" t="s">
        <v>67</v>
      </c>
      <c r="B73" s="50">
        <f t="shared" ref="B73:N73" si="15">SUM(B65:B72)</f>
        <v>12563</v>
      </c>
      <c r="C73" s="50">
        <f t="shared" si="15"/>
        <v>0</v>
      </c>
      <c r="D73" s="50">
        <f t="shared" si="15"/>
        <v>0</v>
      </c>
      <c r="E73" s="50">
        <f t="shared" si="15"/>
        <v>0</v>
      </c>
      <c r="F73" s="50">
        <f t="shared" si="15"/>
        <v>0</v>
      </c>
      <c r="G73" s="50">
        <f t="shared" si="15"/>
        <v>0</v>
      </c>
      <c r="H73" s="50">
        <f t="shared" si="15"/>
        <v>0</v>
      </c>
      <c r="I73" s="50">
        <f t="shared" si="15"/>
        <v>0</v>
      </c>
      <c r="J73" s="50">
        <f t="shared" si="15"/>
        <v>0</v>
      </c>
      <c r="K73" s="50">
        <f t="shared" si="15"/>
        <v>0</v>
      </c>
      <c r="L73" s="50">
        <f t="shared" si="15"/>
        <v>0</v>
      </c>
      <c r="M73" s="50">
        <f t="shared" si="15"/>
        <v>0</v>
      </c>
      <c r="N73" s="38">
        <f t="shared" si="15"/>
        <v>12563</v>
      </c>
      <c r="O73" s="39">
        <f t="shared" ref="O73:O88" si="16">N73/($N$8/100)</f>
        <v>7.3349875930521096</v>
      </c>
    </row>
    <row r="74" spans="1:15" ht="15.75" x14ac:dyDescent="0.25">
      <c r="A74" s="40" t="s">
        <v>69</v>
      </c>
      <c r="B74" s="63">
        <f t="shared" ref="B74:M74" si="17">B62-B73</f>
        <v>-1419.6949999999997</v>
      </c>
      <c r="C74" s="63">
        <f t="shared" si="17"/>
        <v>0</v>
      </c>
      <c r="D74" s="63">
        <f t="shared" si="17"/>
        <v>0</v>
      </c>
      <c r="E74" s="63">
        <f t="shared" si="17"/>
        <v>0</v>
      </c>
      <c r="F74" s="63">
        <f t="shared" si="17"/>
        <v>0</v>
      </c>
      <c r="G74" s="63">
        <f t="shared" si="17"/>
        <v>0</v>
      </c>
      <c r="H74" s="63">
        <f t="shared" si="17"/>
        <v>0</v>
      </c>
      <c r="I74" s="63">
        <f t="shared" si="17"/>
        <v>0</v>
      </c>
      <c r="J74" s="63">
        <f t="shared" si="17"/>
        <v>0</v>
      </c>
      <c r="K74" s="63">
        <f t="shared" si="17"/>
        <v>0</v>
      </c>
      <c r="L74" s="63">
        <f t="shared" si="17"/>
        <v>0</v>
      </c>
      <c r="M74" s="63">
        <f t="shared" si="17"/>
        <v>0</v>
      </c>
      <c r="N74" s="59">
        <f>SUM(B74:M74)</f>
        <v>-1419.6949999999997</v>
      </c>
      <c r="O74" s="59">
        <f>SUM(C74:N74)</f>
        <v>-1419.6949999999997</v>
      </c>
    </row>
    <row r="75" spans="1:15" ht="15.75" x14ac:dyDescent="0.25">
      <c r="A75" s="40" t="s">
        <v>68</v>
      </c>
      <c r="B75" s="64">
        <f t="shared" ref="B75:M75" si="18">B74/B23</f>
        <v>-5.185663818991678E-2</v>
      </c>
      <c r="C75" s="64" t="e">
        <f t="shared" si="18"/>
        <v>#DIV/0!</v>
      </c>
      <c r="D75" s="64" t="e">
        <f t="shared" si="18"/>
        <v>#DIV/0!</v>
      </c>
      <c r="E75" s="64" t="e">
        <f t="shared" si="18"/>
        <v>#DIV/0!</v>
      </c>
      <c r="F75" s="64" t="e">
        <f t="shared" si="18"/>
        <v>#DIV/0!</v>
      </c>
      <c r="G75" s="64" t="e">
        <f t="shared" si="18"/>
        <v>#DIV/0!</v>
      </c>
      <c r="H75" s="64" t="e">
        <f t="shared" si="18"/>
        <v>#DIV/0!</v>
      </c>
      <c r="I75" s="64" t="e">
        <f t="shared" si="18"/>
        <v>#DIV/0!</v>
      </c>
      <c r="J75" s="64" t="e">
        <f t="shared" si="18"/>
        <v>#DIV/0!</v>
      </c>
      <c r="K75" s="64" t="e">
        <f t="shared" si="18"/>
        <v>#DIV/0!</v>
      </c>
      <c r="L75" s="64" t="e">
        <f t="shared" si="18"/>
        <v>#DIV/0!</v>
      </c>
      <c r="M75" s="64" t="e">
        <f t="shared" si="18"/>
        <v>#DIV/0!</v>
      </c>
      <c r="N75" s="38" t="e">
        <f>SUM(B75:M75)</f>
        <v>#DIV/0!</v>
      </c>
      <c r="O75" s="39"/>
    </row>
    <row r="76" spans="1:15" ht="15.75" x14ac:dyDescent="0.25">
      <c r="A76" s="65"/>
      <c r="B76" s="66"/>
      <c r="C76" s="66"/>
      <c r="D76" s="66"/>
      <c r="E76" s="66"/>
      <c r="F76" s="66"/>
      <c r="G76" s="66"/>
      <c r="H76" s="66"/>
      <c r="I76" s="66"/>
      <c r="J76" s="66"/>
      <c r="K76" s="66"/>
      <c r="L76" s="66"/>
      <c r="M76" s="66"/>
      <c r="N76" s="67"/>
      <c r="O76" s="39"/>
    </row>
    <row r="77" spans="1:15" ht="15.75" x14ac:dyDescent="0.25">
      <c r="A77" s="65" t="s">
        <v>70</v>
      </c>
      <c r="B77" s="66">
        <f t="shared" ref="B77:M77" si="19">B74+B66</f>
        <v>580.30500000000029</v>
      </c>
      <c r="C77" s="66">
        <f t="shared" si="19"/>
        <v>0</v>
      </c>
      <c r="D77" s="66">
        <f t="shared" si="19"/>
        <v>0</v>
      </c>
      <c r="E77" s="66">
        <f t="shared" si="19"/>
        <v>0</v>
      </c>
      <c r="F77" s="66">
        <f t="shared" si="19"/>
        <v>0</v>
      </c>
      <c r="G77" s="66">
        <f t="shared" si="19"/>
        <v>0</v>
      </c>
      <c r="H77" s="66">
        <f t="shared" si="19"/>
        <v>0</v>
      </c>
      <c r="I77" s="66">
        <f t="shared" si="19"/>
        <v>0</v>
      </c>
      <c r="J77" s="66">
        <f t="shared" si="19"/>
        <v>0</v>
      </c>
      <c r="K77" s="66">
        <f t="shared" si="19"/>
        <v>0</v>
      </c>
      <c r="L77" s="66">
        <f t="shared" si="19"/>
        <v>0</v>
      </c>
      <c r="M77" s="66">
        <f t="shared" si="19"/>
        <v>0</v>
      </c>
      <c r="N77" s="38">
        <f>SUM(B77:M77)</f>
        <v>580.30500000000029</v>
      </c>
      <c r="O77" s="39">
        <f t="shared" si="16"/>
        <v>0.33881477156619488</v>
      </c>
    </row>
    <row r="78" spans="1:15" ht="15.75" x14ac:dyDescent="0.25">
      <c r="A78" s="65"/>
      <c r="B78" s="66"/>
      <c r="C78" s="66"/>
      <c r="D78" s="66"/>
      <c r="E78" s="66"/>
      <c r="F78" s="66"/>
      <c r="G78" s="66"/>
      <c r="H78" s="66"/>
      <c r="I78" s="66"/>
      <c r="J78" s="66"/>
      <c r="K78" s="66"/>
      <c r="L78" s="66"/>
      <c r="M78" s="66"/>
      <c r="N78" s="38"/>
      <c r="O78" s="39"/>
    </row>
    <row r="79" spans="1:15" ht="15.75" x14ac:dyDescent="0.25">
      <c r="A79" s="11" t="s">
        <v>71</v>
      </c>
      <c r="B79" s="12">
        <v>2000</v>
      </c>
      <c r="C79" s="12">
        <v>2000</v>
      </c>
      <c r="D79" s="12">
        <v>2000</v>
      </c>
      <c r="E79" s="12">
        <v>2000</v>
      </c>
      <c r="F79" s="12">
        <v>2000</v>
      </c>
      <c r="G79" s="12">
        <v>2000</v>
      </c>
      <c r="H79" s="12">
        <v>2000</v>
      </c>
      <c r="I79" s="12">
        <v>2000</v>
      </c>
      <c r="J79" s="12">
        <v>2000</v>
      </c>
      <c r="K79" s="12">
        <v>2000</v>
      </c>
      <c r="L79" s="12">
        <v>2000</v>
      </c>
      <c r="M79" s="12">
        <v>2000</v>
      </c>
      <c r="N79" s="38">
        <f>SUM(B79:M79)</f>
        <v>24000</v>
      </c>
      <c r="O79" s="39">
        <f t="shared" si="16"/>
        <v>14.012552911983652</v>
      </c>
    </row>
    <row r="80" spans="1:15" ht="15" x14ac:dyDescent="0.2">
      <c r="A80" s="18"/>
      <c r="B80" s="37"/>
      <c r="C80" s="37"/>
      <c r="D80" s="37"/>
      <c r="E80" s="37"/>
      <c r="F80" s="37"/>
      <c r="G80" s="37"/>
      <c r="H80" s="37"/>
      <c r="I80" s="37"/>
      <c r="J80" s="37"/>
      <c r="K80" s="37"/>
      <c r="L80" s="37"/>
      <c r="M80" s="37"/>
      <c r="N80" s="26"/>
      <c r="O80" s="27"/>
    </row>
    <row r="81" spans="1:15" ht="15.75" x14ac:dyDescent="0.25">
      <c r="A81" s="24" t="s">
        <v>80</v>
      </c>
      <c r="B81" s="25">
        <v>11</v>
      </c>
      <c r="C81" s="25"/>
      <c r="D81" s="25"/>
      <c r="E81" s="25"/>
      <c r="F81" s="25"/>
      <c r="G81" s="25"/>
      <c r="H81" s="25"/>
      <c r="I81" s="25"/>
      <c r="J81" s="25"/>
      <c r="K81" s="25"/>
      <c r="L81" s="25"/>
      <c r="M81" s="25"/>
      <c r="N81" s="38">
        <f t="shared" ref="N81:N87" si="20">SUM(B81:M81)</f>
        <v>11</v>
      </c>
      <c r="O81" s="39">
        <f t="shared" si="16"/>
        <v>6.4224200846591736E-3</v>
      </c>
    </row>
    <row r="82" spans="1:15" ht="15.75" x14ac:dyDescent="0.25">
      <c r="A82" s="24" t="s">
        <v>58</v>
      </c>
      <c r="B82" s="25">
        <v>100</v>
      </c>
      <c r="C82" s="25"/>
      <c r="D82" s="25"/>
      <c r="E82" s="25"/>
      <c r="F82" s="25"/>
      <c r="G82" s="25"/>
      <c r="H82" s="25"/>
      <c r="I82" s="25"/>
      <c r="J82" s="25"/>
      <c r="K82" s="25"/>
      <c r="L82" s="25"/>
      <c r="M82" s="25"/>
      <c r="N82" s="38">
        <f>SUM(B82:M82)</f>
        <v>100</v>
      </c>
      <c r="O82" s="39">
        <f t="shared" si="16"/>
        <v>5.8385637133265215E-2</v>
      </c>
    </row>
    <row r="83" spans="1:15" ht="15.75" x14ac:dyDescent="0.25">
      <c r="A83" s="24" t="s">
        <v>24</v>
      </c>
      <c r="B83" s="25">
        <v>11</v>
      </c>
      <c r="C83" s="25"/>
      <c r="D83" s="25"/>
      <c r="E83" s="25"/>
      <c r="F83" s="25"/>
      <c r="G83" s="25"/>
      <c r="H83" s="25"/>
      <c r="I83" s="25"/>
      <c r="J83" s="25"/>
      <c r="K83" s="25"/>
      <c r="L83" s="25"/>
      <c r="M83" s="25"/>
      <c r="N83" s="38">
        <f t="shared" si="20"/>
        <v>11</v>
      </c>
      <c r="O83" s="39">
        <f t="shared" si="16"/>
        <v>6.4224200846591736E-3</v>
      </c>
    </row>
    <row r="84" spans="1:15" ht="15.75" x14ac:dyDescent="0.25">
      <c r="A84" s="24" t="s">
        <v>44</v>
      </c>
      <c r="B84" s="25">
        <v>11</v>
      </c>
      <c r="C84" s="25"/>
      <c r="D84" s="25"/>
      <c r="E84" s="25"/>
      <c r="F84" s="25"/>
      <c r="G84" s="25"/>
      <c r="H84" s="25"/>
      <c r="I84" s="25"/>
      <c r="J84" s="25"/>
      <c r="K84" s="25"/>
      <c r="L84" s="25"/>
      <c r="M84" s="25"/>
      <c r="N84" s="38">
        <f t="shared" si="20"/>
        <v>11</v>
      </c>
      <c r="O84" s="39">
        <f t="shared" si="16"/>
        <v>6.4224200846591736E-3</v>
      </c>
    </row>
    <row r="85" spans="1:15" ht="15.75" x14ac:dyDescent="0.25">
      <c r="A85" s="24" t="s">
        <v>41</v>
      </c>
      <c r="B85" s="25">
        <v>4130</v>
      </c>
      <c r="C85" s="25"/>
      <c r="D85" s="25"/>
      <c r="E85" s="25"/>
      <c r="F85" s="25"/>
      <c r="G85" s="25"/>
      <c r="H85" s="25"/>
      <c r="I85" s="25"/>
      <c r="J85" s="25"/>
      <c r="K85" s="25"/>
      <c r="L85" s="25"/>
      <c r="M85" s="25"/>
      <c r="N85" s="38">
        <f t="shared" si="20"/>
        <v>4130</v>
      </c>
      <c r="O85" s="39">
        <f t="shared" si="16"/>
        <v>2.4113268136038535</v>
      </c>
    </row>
    <row r="86" spans="1:15" ht="15.75" x14ac:dyDescent="0.25">
      <c r="A86" s="24" t="s">
        <v>94</v>
      </c>
      <c r="B86" s="25">
        <v>867</v>
      </c>
      <c r="C86" s="25"/>
      <c r="D86" s="25"/>
      <c r="E86" s="25"/>
      <c r="F86" s="25"/>
      <c r="G86" s="25"/>
      <c r="H86" s="25"/>
      <c r="I86" s="25"/>
      <c r="J86" s="25"/>
      <c r="K86" s="25"/>
      <c r="L86" s="25"/>
      <c r="M86" s="25"/>
      <c r="N86" s="38">
        <f t="shared" si="20"/>
        <v>867</v>
      </c>
      <c r="O86" s="39">
        <f t="shared" si="16"/>
        <v>0.50620347394540943</v>
      </c>
    </row>
    <row r="87" spans="1:15" ht="20.25" x14ac:dyDescent="0.55000000000000004">
      <c r="A87" s="24" t="s">
        <v>95</v>
      </c>
      <c r="B87" s="48">
        <v>1056</v>
      </c>
      <c r="C87" s="48"/>
      <c r="D87" s="48"/>
      <c r="E87" s="48"/>
      <c r="F87" s="48"/>
      <c r="G87" s="48"/>
      <c r="H87" s="48"/>
      <c r="I87" s="48"/>
      <c r="J87" s="48"/>
      <c r="K87" s="48"/>
      <c r="L87" s="48"/>
      <c r="M87" s="48"/>
      <c r="N87" s="68">
        <f t="shared" si="20"/>
        <v>1056</v>
      </c>
      <c r="O87" s="69">
        <f t="shared" si="16"/>
        <v>0.61655232812728067</v>
      </c>
    </row>
    <row r="88" spans="1:15" ht="15.75" x14ac:dyDescent="0.25">
      <c r="A88" s="11" t="s">
        <v>78</v>
      </c>
      <c r="B88" s="12">
        <f t="shared" ref="B88:N88" si="21">SUM(B81:B87)</f>
        <v>6186</v>
      </c>
      <c r="C88" s="12">
        <f t="shared" si="21"/>
        <v>0</v>
      </c>
      <c r="D88" s="12">
        <f t="shared" si="21"/>
        <v>0</v>
      </c>
      <c r="E88" s="12">
        <f t="shared" si="21"/>
        <v>0</v>
      </c>
      <c r="F88" s="12">
        <f t="shared" si="21"/>
        <v>0</v>
      </c>
      <c r="G88" s="12">
        <f t="shared" si="21"/>
        <v>0</v>
      </c>
      <c r="H88" s="12">
        <f t="shared" si="21"/>
        <v>0</v>
      </c>
      <c r="I88" s="12">
        <f t="shared" si="21"/>
        <v>0</v>
      </c>
      <c r="J88" s="12">
        <f t="shared" si="21"/>
        <v>0</v>
      </c>
      <c r="K88" s="12">
        <f t="shared" si="21"/>
        <v>0</v>
      </c>
      <c r="L88" s="12">
        <f t="shared" si="21"/>
        <v>0</v>
      </c>
      <c r="M88" s="12">
        <f t="shared" si="21"/>
        <v>0</v>
      </c>
      <c r="N88" s="38">
        <f t="shared" si="21"/>
        <v>6186</v>
      </c>
      <c r="O88" s="39">
        <f t="shared" si="16"/>
        <v>3.6117355130637865</v>
      </c>
    </row>
    <row r="89" spans="1:15" ht="16.5" thickBot="1" x14ac:dyDescent="0.3">
      <c r="A89" s="18"/>
      <c r="B89" s="37"/>
      <c r="C89" s="37"/>
      <c r="D89" s="37"/>
      <c r="E89" s="37"/>
      <c r="F89" s="37"/>
      <c r="G89" s="37"/>
      <c r="H89" s="37"/>
      <c r="I89" s="37"/>
      <c r="J89" s="37"/>
      <c r="K89" s="37"/>
      <c r="L89" s="37"/>
      <c r="M89" s="37"/>
      <c r="N89" s="38"/>
      <c r="O89" s="39"/>
    </row>
    <row r="90" spans="1:15" ht="16.5" thickBot="1" x14ac:dyDescent="0.3">
      <c r="A90" s="70" t="s">
        <v>25</v>
      </c>
      <c r="B90" s="71">
        <f t="shared" ref="B90:N90" si="22">B79+B88</f>
        <v>8186</v>
      </c>
      <c r="C90" s="71">
        <f t="shared" si="22"/>
        <v>2000</v>
      </c>
      <c r="D90" s="71">
        <f t="shared" si="22"/>
        <v>2000</v>
      </c>
      <c r="E90" s="71">
        <f t="shared" si="22"/>
        <v>2000</v>
      </c>
      <c r="F90" s="71">
        <f t="shared" si="22"/>
        <v>2000</v>
      </c>
      <c r="G90" s="71">
        <f t="shared" si="22"/>
        <v>2000</v>
      </c>
      <c r="H90" s="71">
        <f t="shared" si="22"/>
        <v>2000</v>
      </c>
      <c r="I90" s="71">
        <f t="shared" si="22"/>
        <v>2000</v>
      </c>
      <c r="J90" s="71">
        <f t="shared" si="22"/>
        <v>2000</v>
      </c>
      <c r="K90" s="71">
        <f t="shared" si="22"/>
        <v>2000</v>
      </c>
      <c r="L90" s="71">
        <f t="shared" si="22"/>
        <v>2000</v>
      </c>
      <c r="M90" s="71">
        <f t="shared" si="22"/>
        <v>2000</v>
      </c>
      <c r="N90" s="72">
        <f t="shared" si="22"/>
        <v>30186</v>
      </c>
      <c r="O90" s="36">
        <f>N90/($N$8/100)</f>
        <v>17.624288425047439</v>
      </c>
    </row>
    <row r="91" spans="1:15" ht="16.5" thickBot="1" x14ac:dyDescent="0.3">
      <c r="A91" s="65"/>
      <c r="B91" s="66"/>
      <c r="C91" s="66"/>
      <c r="D91" s="66"/>
      <c r="E91" s="66"/>
      <c r="F91" s="66"/>
      <c r="G91" s="66"/>
      <c r="H91" s="66"/>
      <c r="I91" s="66"/>
      <c r="J91" s="66"/>
      <c r="K91" s="66"/>
      <c r="L91" s="66"/>
      <c r="M91" s="66"/>
      <c r="N91" s="67"/>
      <c r="O91" s="39"/>
    </row>
    <row r="92" spans="1:15" ht="15.75" x14ac:dyDescent="0.25">
      <c r="A92" s="73" t="s">
        <v>72</v>
      </c>
      <c r="B92" s="74">
        <f t="shared" ref="B92:M92" si="23">B77-B90</f>
        <v>-7605.6949999999997</v>
      </c>
      <c r="C92" s="74">
        <f t="shared" si="23"/>
        <v>-2000</v>
      </c>
      <c r="D92" s="74">
        <f t="shared" si="23"/>
        <v>-2000</v>
      </c>
      <c r="E92" s="74">
        <f t="shared" si="23"/>
        <v>-2000</v>
      </c>
      <c r="F92" s="74">
        <f t="shared" si="23"/>
        <v>-2000</v>
      </c>
      <c r="G92" s="74">
        <f t="shared" si="23"/>
        <v>-2000</v>
      </c>
      <c r="H92" s="74">
        <f t="shared" si="23"/>
        <v>-2000</v>
      </c>
      <c r="I92" s="74">
        <f t="shared" si="23"/>
        <v>-2000</v>
      </c>
      <c r="J92" s="74">
        <f t="shared" si="23"/>
        <v>-2000</v>
      </c>
      <c r="K92" s="74">
        <f t="shared" si="23"/>
        <v>-2000</v>
      </c>
      <c r="L92" s="74">
        <f t="shared" si="23"/>
        <v>-2000</v>
      </c>
      <c r="M92" s="74">
        <f t="shared" si="23"/>
        <v>-2000</v>
      </c>
      <c r="N92" s="75">
        <f>SUM(B92:M92)</f>
        <v>-29605.695</v>
      </c>
      <c r="O92" s="76">
        <f>N92/($N$8/100)</f>
        <v>-17.285473653481244</v>
      </c>
    </row>
    <row r="93" spans="1:15" ht="15.75" x14ac:dyDescent="0.25">
      <c r="A93" s="65"/>
      <c r="B93" s="66"/>
      <c r="C93" s="66"/>
      <c r="D93" s="66"/>
      <c r="E93" s="66"/>
      <c r="F93" s="66"/>
      <c r="G93" s="66"/>
      <c r="H93" s="66"/>
      <c r="I93" s="66"/>
      <c r="J93" s="66"/>
      <c r="K93" s="66"/>
      <c r="L93" s="66"/>
      <c r="M93" s="66"/>
      <c r="N93" s="77"/>
      <c r="O93" s="39"/>
    </row>
    <row r="94" spans="1:15" ht="15.75" x14ac:dyDescent="0.25">
      <c r="A94" s="65" t="s">
        <v>73</v>
      </c>
      <c r="B94" s="66"/>
      <c r="C94" s="66"/>
      <c r="D94" s="66"/>
      <c r="E94" s="66"/>
      <c r="F94" s="66"/>
      <c r="G94" s="66"/>
      <c r="H94" s="66"/>
      <c r="I94" s="66"/>
      <c r="J94" s="66"/>
      <c r="K94" s="66"/>
      <c r="L94" s="66"/>
      <c r="M94" s="66"/>
      <c r="N94" s="77"/>
      <c r="O94" s="39"/>
    </row>
    <row r="95" spans="1:15" ht="15.75" x14ac:dyDescent="0.25">
      <c r="A95" s="78" t="s">
        <v>75</v>
      </c>
      <c r="B95" s="25">
        <v>50000</v>
      </c>
      <c r="C95" s="25"/>
      <c r="D95" s="25"/>
      <c r="E95" s="25"/>
      <c r="F95" s="25"/>
      <c r="G95" s="25"/>
      <c r="H95" s="25"/>
      <c r="I95" s="25"/>
      <c r="J95" s="25"/>
      <c r="K95" s="25"/>
      <c r="L95" s="25"/>
      <c r="M95" s="25"/>
      <c r="N95" s="79">
        <f t="shared" ref="N95:N101" si="24">SUM(B95:M95)</f>
        <v>50000</v>
      </c>
      <c r="O95" s="39">
        <f t="shared" ref="O95:O101" si="25">N95/($N$8/100)</f>
        <v>29.19281856663261</v>
      </c>
    </row>
    <row r="96" spans="1:15" ht="15.75" x14ac:dyDescent="0.25">
      <c r="A96" s="78" t="s">
        <v>76</v>
      </c>
      <c r="B96" s="25">
        <v>200</v>
      </c>
      <c r="C96" s="25"/>
      <c r="D96" s="25"/>
      <c r="E96" s="25"/>
      <c r="F96" s="25"/>
      <c r="G96" s="25"/>
      <c r="H96" s="25"/>
      <c r="I96" s="25"/>
      <c r="J96" s="25"/>
      <c r="K96" s="25"/>
      <c r="L96" s="25"/>
      <c r="M96" s="25"/>
      <c r="N96" s="79">
        <f t="shared" si="24"/>
        <v>200</v>
      </c>
      <c r="O96" s="39">
        <f t="shared" si="25"/>
        <v>0.11677127426653043</v>
      </c>
    </row>
    <row r="97" spans="1:15" ht="15.75" x14ac:dyDescent="0.25">
      <c r="A97" s="78" t="s">
        <v>32</v>
      </c>
      <c r="B97" s="25">
        <v>1000</v>
      </c>
      <c r="C97" s="25"/>
      <c r="D97" s="25"/>
      <c r="E97" s="25"/>
      <c r="F97" s="25"/>
      <c r="G97" s="25"/>
      <c r="H97" s="25"/>
      <c r="I97" s="25"/>
      <c r="J97" s="25"/>
      <c r="K97" s="25"/>
      <c r="L97" s="25"/>
      <c r="M97" s="25"/>
      <c r="N97" s="79">
        <f t="shared" si="24"/>
        <v>1000</v>
      </c>
      <c r="O97" s="39">
        <f t="shared" si="25"/>
        <v>0.58385637133265211</v>
      </c>
    </row>
    <row r="98" spans="1:15" ht="15.75" x14ac:dyDescent="0.25">
      <c r="A98" s="24" t="s">
        <v>77</v>
      </c>
      <c r="B98" s="25">
        <v>0</v>
      </c>
      <c r="C98" s="25"/>
      <c r="D98" s="25"/>
      <c r="E98" s="25"/>
      <c r="F98" s="25"/>
      <c r="G98" s="25"/>
      <c r="H98" s="25"/>
      <c r="I98" s="25"/>
      <c r="J98" s="25"/>
      <c r="K98" s="25"/>
      <c r="L98" s="25"/>
      <c r="M98" s="25"/>
      <c r="N98" s="79">
        <f t="shared" si="24"/>
        <v>0</v>
      </c>
      <c r="O98" s="39">
        <f t="shared" si="25"/>
        <v>0</v>
      </c>
    </row>
    <row r="99" spans="1:15" ht="15.75" x14ac:dyDescent="0.25">
      <c r="A99" s="18" t="s">
        <v>33</v>
      </c>
      <c r="B99" s="25">
        <v>0</v>
      </c>
      <c r="C99" s="25"/>
      <c r="D99" s="25"/>
      <c r="E99" s="25"/>
      <c r="F99" s="25"/>
      <c r="G99" s="25"/>
      <c r="H99" s="25"/>
      <c r="I99" s="25"/>
      <c r="J99" s="25"/>
      <c r="K99" s="25"/>
      <c r="L99" s="25"/>
      <c r="M99" s="25"/>
      <c r="N99" s="79">
        <f t="shared" si="24"/>
        <v>0</v>
      </c>
      <c r="O99" s="39">
        <f t="shared" si="25"/>
        <v>0</v>
      </c>
    </row>
    <row r="100" spans="1:15" ht="20.25" x14ac:dyDescent="0.55000000000000004">
      <c r="A100" s="18" t="s">
        <v>79</v>
      </c>
      <c r="B100" s="48">
        <v>0</v>
      </c>
      <c r="C100" s="48"/>
      <c r="D100" s="48"/>
      <c r="E100" s="48"/>
      <c r="F100" s="48"/>
      <c r="G100" s="48"/>
      <c r="H100" s="48"/>
      <c r="I100" s="48"/>
      <c r="J100" s="48"/>
      <c r="K100" s="48"/>
      <c r="L100" s="48"/>
      <c r="M100" s="48"/>
      <c r="N100" s="80">
        <f t="shared" si="24"/>
        <v>0</v>
      </c>
      <c r="O100" s="69">
        <f t="shared" si="25"/>
        <v>0</v>
      </c>
    </row>
    <row r="101" spans="1:15" ht="15.75" x14ac:dyDescent="0.25">
      <c r="A101" s="11" t="s">
        <v>82</v>
      </c>
      <c r="B101" s="12">
        <f t="shared" ref="B101:M101" si="26">B95+B96+B97+B98+B99+B100</f>
        <v>51200</v>
      </c>
      <c r="C101" s="12">
        <f t="shared" si="26"/>
        <v>0</v>
      </c>
      <c r="D101" s="12">
        <f t="shared" si="26"/>
        <v>0</v>
      </c>
      <c r="E101" s="12">
        <f t="shared" si="26"/>
        <v>0</v>
      </c>
      <c r="F101" s="12">
        <f t="shared" si="26"/>
        <v>0</v>
      </c>
      <c r="G101" s="12">
        <f t="shared" si="26"/>
        <v>0</v>
      </c>
      <c r="H101" s="12">
        <f t="shared" si="26"/>
        <v>0</v>
      </c>
      <c r="I101" s="12">
        <f t="shared" si="26"/>
        <v>0</v>
      </c>
      <c r="J101" s="12">
        <f t="shared" si="26"/>
        <v>0</v>
      </c>
      <c r="K101" s="12">
        <f t="shared" si="26"/>
        <v>0</v>
      </c>
      <c r="L101" s="12">
        <f t="shared" si="26"/>
        <v>0</v>
      </c>
      <c r="M101" s="12">
        <f t="shared" si="26"/>
        <v>0</v>
      </c>
      <c r="N101" s="79">
        <f t="shared" si="24"/>
        <v>51200</v>
      </c>
      <c r="O101" s="39">
        <f t="shared" si="25"/>
        <v>29.89344621223179</v>
      </c>
    </row>
    <row r="102" spans="1:15" ht="16.5" thickBot="1" x14ac:dyDescent="0.3">
      <c r="A102" s="18"/>
      <c r="B102" s="37"/>
      <c r="C102" s="37"/>
      <c r="D102" s="37"/>
      <c r="E102" s="37"/>
      <c r="F102" s="37"/>
      <c r="G102" s="37"/>
      <c r="H102" s="37"/>
      <c r="I102" s="37"/>
      <c r="J102" s="37"/>
      <c r="K102" s="37"/>
      <c r="L102" s="37"/>
      <c r="M102" s="37"/>
      <c r="N102" s="79"/>
      <c r="O102" s="81"/>
    </row>
    <row r="103" spans="1:15" ht="16.5" thickBot="1" x14ac:dyDescent="0.3">
      <c r="A103" s="70" t="s">
        <v>81</v>
      </c>
      <c r="B103" s="71">
        <f t="shared" ref="B103:M103" si="27">B92+B101</f>
        <v>43594.305</v>
      </c>
      <c r="C103" s="71">
        <f t="shared" si="27"/>
        <v>-2000</v>
      </c>
      <c r="D103" s="71">
        <f t="shared" si="27"/>
        <v>-2000</v>
      </c>
      <c r="E103" s="71">
        <f t="shared" si="27"/>
        <v>-2000</v>
      </c>
      <c r="F103" s="71">
        <f t="shared" si="27"/>
        <v>-2000</v>
      </c>
      <c r="G103" s="71">
        <f t="shared" si="27"/>
        <v>-2000</v>
      </c>
      <c r="H103" s="71">
        <f t="shared" si="27"/>
        <v>-2000</v>
      </c>
      <c r="I103" s="71">
        <f t="shared" si="27"/>
        <v>-2000</v>
      </c>
      <c r="J103" s="71">
        <f t="shared" si="27"/>
        <v>-2000</v>
      </c>
      <c r="K103" s="71">
        <f t="shared" si="27"/>
        <v>-2000</v>
      </c>
      <c r="L103" s="71">
        <f t="shared" si="27"/>
        <v>-2000</v>
      </c>
      <c r="M103" s="71">
        <f t="shared" si="27"/>
        <v>-2000</v>
      </c>
      <c r="N103" s="82">
        <f>SUM(B103:M103)</f>
        <v>21594.305</v>
      </c>
      <c r="O103" s="36">
        <f>N103/($N$8/100)</f>
        <v>12.607972558750548</v>
      </c>
    </row>
    <row r="104" spans="1:15" ht="15.75" x14ac:dyDescent="0.25">
      <c r="A104" s="65"/>
      <c r="B104" s="66"/>
      <c r="C104" s="66"/>
      <c r="D104" s="66"/>
      <c r="E104" s="66"/>
      <c r="F104" s="66"/>
      <c r="G104" s="66"/>
      <c r="H104" s="66"/>
      <c r="I104" s="66"/>
      <c r="J104" s="66"/>
      <c r="K104" s="66"/>
      <c r="L104" s="66"/>
      <c r="M104" s="66"/>
      <c r="N104" s="77"/>
      <c r="O104" s="83"/>
    </row>
    <row r="105" spans="1:15" ht="15.75" x14ac:dyDescent="0.25">
      <c r="A105" s="78" t="s">
        <v>74</v>
      </c>
      <c r="B105" s="91">
        <v>1000</v>
      </c>
      <c r="C105" s="66">
        <f t="shared" ref="C105:N105" si="28">B107</f>
        <v>44594.305</v>
      </c>
      <c r="D105" s="66">
        <f t="shared" si="28"/>
        <v>42594.305</v>
      </c>
      <c r="E105" s="66">
        <f t="shared" si="28"/>
        <v>40594.305</v>
      </c>
      <c r="F105" s="66">
        <f t="shared" si="28"/>
        <v>38594.305</v>
      </c>
      <c r="G105" s="66">
        <f t="shared" si="28"/>
        <v>36594.305</v>
      </c>
      <c r="H105" s="66">
        <f t="shared" si="28"/>
        <v>34594.305</v>
      </c>
      <c r="I105" s="66">
        <f t="shared" si="28"/>
        <v>32594.305</v>
      </c>
      <c r="J105" s="66">
        <f t="shared" si="28"/>
        <v>30594.305</v>
      </c>
      <c r="K105" s="66">
        <f t="shared" si="28"/>
        <v>28594.305</v>
      </c>
      <c r="L105" s="66">
        <f t="shared" si="28"/>
        <v>26594.305</v>
      </c>
      <c r="M105" s="66">
        <f t="shared" si="28"/>
        <v>24594.305</v>
      </c>
      <c r="N105" s="79">
        <f t="shared" si="28"/>
        <v>22594.305</v>
      </c>
      <c r="O105" s="84">
        <f>N105/($N$8/100)</f>
        <v>13.191828930083199</v>
      </c>
    </row>
    <row r="106" spans="1:15" ht="16.5" thickBot="1" x14ac:dyDescent="0.3">
      <c r="A106" s="78" t="s">
        <v>83</v>
      </c>
      <c r="B106" s="90">
        <f t="shared" ref="B106:M106" si="29">B105+B103</f>
        <v>44594.305</v>
      </c>
      <c r="C106" s="90">
        <f t="shared" si="29"/>
        <v>42594.305</v>
      </c>
      <c r="D106" s="90">
        <f t="shared" si="29"/>
        <v>40594.305</v>
      </c>
      <c r="E106" s="90">
        <f t="shared" si="29"/>
        <v>38594.305</v>
      </c>
      <c r="F106" s="90">
        <f t="shared" si="29"/>
        <v>36594.305</v>
      </c>
      <c r="G106" s="90">
        <f t="shared" si="29"/>
        <v>34594.305</v>
      </c>
      <c r="H106" s="90">
        <f t="shared" si="29"/>
        <v>32594.305</v>
      </c>
      <c r="I106" s="90">
        <f t="shared" si="29"/>
        <v>30594.305</v>
      </c>
      <c r="J106" s="90">
        <f t="shared" si="29"/>
        <v>28594.305</v>
      </c>
      <c r="K106" s="90">
        <f t="shared" si="29"/>
        <v>26594.305</v>
      </c>
      <c r="L106" s="90">
        <f t="shared" si="29"/>
        <v>24594.305</v>
      </c>
      <c r="M106" s="90">
        <f t="shared" si="29"/>
        <v>22594.305</v>
      </c>
      <c r="N106" s="79"/>
      <c r="O106" s="85"/>
    </row>
    <row r="107" spans="1:15" ht="16.5" thickBot="1" x14ac:dyDescent="0.3">
      <c r="A107" s="86" t="s">
        <v>88</v>
      </c>
      <c r="B107" s="87">
        <f t="shared" ref="B107:M107" si="30">B106</f>
        <v>44594.305</v>
      </c>
      <c r="C107" s="87">
        <f t="shared" si="30"/>
        <v>42594.305</v>
      </c>
      <c r="D107" s="87">
        <f t="shared" si="30"/>
        <v>40594.305</v>
      </c>
      <c r="E107" s="87">
        <f t="shared" si="30"/>
        <v>38594.305</v>
      </c>
      <c r="F107" s="87">
        <f t="shared" si="30"/>
        <v>36594.305</v>
      </c>
      <c r="G107" s="87">
        <f t="shared" si="30"/>
        <v>34594.305</v>
      </c>
      <c r="H107" s="87">
        <f t="shared" si="30"/>
        <v>32594.305</v>
      </c>
      <c r="I107" s="87">
        <f t="shared" si="30"/>
        <v>30594.305</v>
      </c>
      <c r="J107" s="87">
        <f t="shared" si="30"/>
        <v>28594.305</v>
      </c>
      <c r="K107" s="87">
        <f t="shared" si="30"/>
        <v>26594.305</v>
      </c>
      <c r="L107" s="87">
        <f t="shared" si="30"/>
        <v>24594.305</v>
      </c>
      <c r="M107" s="87">
        <f t="shared" si="30"/>
        <v>22594.305</v>
      </c>
      <c r="N107" s="88">
        <f>M107</f>
        <v>22594.305</v>
      </c>
      <c r="O107" s="89">
        <f>N107/($N$8/100)</f>
        <v>13.191828930083199</v>
      </c>
    </row>
  </sheetData>
  <mergeCells count="3">
    <mergeCell ref="N4:O4"/>
    <mergeCell ref="B1:O1"/>
    <mergeCell ref="N52:O52"/>
  </mergeCells>
  <phoneticPr fontId="9" type="noConversion"/>
  <printOptions horizontalCentered="1" gridLines="1" gridLinesSet="0"/>
  <pageMargins left="0.25" right="0.25" top="0.5" bottom="0.5" header="0.5" footer="0.2"/>
  <pageSetup scale="60" fitToHeight="2" orientation="landscape" r:id="rId1"/>
  <headerFooter alignWithMargins="0">
    <oddFooter>&amp;CPage &amp;P&amp;R&amp;8First Pioneer Farm Credit, ACA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honeticPr fontId="9" type="noConversion"/>
  <printOptions gridLines="1" gridLinesSet="0"/>
  <pageMargins left="0.75" right="0.75" top="1" bottom="1" header="0.5" footer="0.5"/>
  <pageSetup orientation="portrait" r:id="rId1"/>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honeticPr fontId="9" type="noConversion"/>
  <printOptions gridLines="1" gridLinesSet="0"/>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2.75" x14ac:dyDescent="0.2"/>
  <sheetData/>
  <phoneticPr fontId="9" type="noConversion"/>
  <printOptions gridLines="1" gridLinesSet="0"/>
  <pageMargins left="0.75" right="0.75" top="1" bottom="1" header="0.5" footer="0.5"/>
  <pageSetup orientation="portrait" r:id="rId1"/>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2.75" x14ac:dyDescent="0.2"/>
  <sheetData/>
  <phoneticPr fontId="9" type="noConversion"/>
  <printOptions gridLines="1" gridLinesSet="0"/>
  <pageMargins left="0.75" right="0.75" top="1" bottom="1" header="0.5" footer="0.5"/>
  <pageSetup orientation="portrait" r:id="rId1"/>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2.75" x14ac:dyDescent="0.2"/>
  <sheetData/>
  <phoneticPr fontId="9" type="noConversion"/>
  <printOptions gridLines="1" gridLinesSet="0"/>
  <pageMargins left="0.75" right="0.75" top="1" bottom="1" header="0.5" footer="0.5"/>
  <pageSetup orientation="portrait" r:id="rId1"/>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75" x14ac:dyDescent="0.2"/>
  <sheetData/>
  <phoneticPr fontId="9" type="noConversion"/>
  <printOptions gridLines="1" gridLinesSet="0"/>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Instructions</vt:lpstr>
      <vt:lpstr>Budget Spreadsheet</vt:lpstr>
      <vt:lpstr>Actual Spreadsheet</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'Budget Spreadsheet'!Print_Area</vt:lpstr>
      <vt:lpstr>'Budget Spreadsheet'!Print_Titles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Farm Credit</dc:creator>
  <cp:lastModifiedBy>Hunt, Heather</cp:lastModifiedBy>
  <cp:lastPrinted>2015-11-09T23:05:34Z</cp:lastPrinted>
  <dcterms:created xsi:type="dcterms:W3CDTF">2002-01-31T20:45:29Z</dcterms:created>
  <dcterms:modified xsi:type="dcterms:W3CDTF">2019-12-19T15:37:35Z</dcterms:modified>
</cp:coreProperties>
</file>